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0" yWindow="0" windowWidth="19200" windowHeight="7350"/>
  </bookViews>
  <sheets>
    <sheet name="HHP2015" sheetId="1" r:id="rId1"/>
    <sheet name="IT-Kosten" sheetId="8" r:id="rId2"/>
    <sheet name="Personalkosten" sheetId="5" r:id="rId3"/>
    <sheet name="Sozialdarlehen" sheetId="6" r:id="rId4"/>
    <sheet name="Mitgliedschaften" sheetId="7" r:id="rId5"/>
    <sheet name="Semesterbeitraege" sheetId="9" r:id="rId6"/>
  </sheets>
  <calcPr calcId="152511" iterateDelta="1E-4"/>
</workbook>
</file>

<file path=xl/calcChain.xml><?xml version="1.0" encoding="utf-8"?>
<calcChain xmlns="http://schemas.openxmlformats.org/spreadsheetml/2006/main">
  <c r="F18" i="9" l="1"/>
  <c r="M31" i="1" l="1"/>
  <c r="H13" i="6" l="1"/>
  <c r="C13" i="6"/>
  <c r="F11" i="6"/>
  <c r="F10" i="6"/>
  <c r="F9" i="6"/>
  <c r="F8" i="6"/>
  <c r="F7" i="6"/>
  <c r="F6" i="6"/>
  <c r="F5" i="6"/>
  <c r="F4" i="6"/>
  <c r="F13" i="6" l="1"/>
  <c r="H17" i="6" s="1"/>
  <c r="C10" i="8"/>
  <c r="D18" i="1" l="1"/>
  <c r="D12" i="1"/>
  <c r="F58" i="1"/>
  <c r="F42" i="1"/>
  <c r="B15" i="7"/>
  <c r="J15" i="5"/>
  <c r="J14" i="5"/>
  <c r="J13" i="5"/>
  <c r="J12" i="5"/>
  <c r="J11" i="5"/>
  <c r="J10" i="5"/>
  <c r="J9" i="5"/>
  <c r="J8" i="5"/>
  <c r="J7" i="5"/>
  <c r="M17" i="5"/>
  <c r="G16" i="5"/>
  <c r="J16" i="5"/>
  <c r="M16" i="5"/>
  <c r="B16" i="5"/>
  <c r="D16" i="5"/>
  <c r="C8" i="1"/>
  <c r="G77" i="1"/>
  <c r="F30" i="1"/>
  <c r="F25" i="1"/>
  <c r="G58" i="1"/>
  <c r="G42" i="1"/>
  <c r="G30" i="1"/>
  <c r="G75" i="1" s="1"/>
  <c r="G25" i="1"/>
  <c r="D58" i="1"/>
  <c r="D42" i="1"/>
  <c r="D83" i="1" s="1"/>
  <c r="D30" i="1"/>
  <c r="D25" i="1"/>
  <c r="C58" i="1"/>
  <c r="C75" i="1" s="1"/>
  <c r="C42" i="1"/>
  <c r="C30" i="1"/>
  <c r="C25" i="1"/>
  <c r="F7" i="1"/>
  <c r="C11" i="1"/>
  <c r="C21" i="1" s="1"/>
  <c r="C84" i="1" s="1"/>
  <c r="D11" i="1"/>
  <c r="D21" i="1" s="1"/>
  <c r="D84" i="1" s="1"/>
  <c r="F11" i="1"/>
  <c r="F21" i="1" s="1"/>
  <c r="G11" i="1"/>
  <c r="C7" i="1"/>
  <c r="G7" i="1"/>
  <c r="D77" i="1"/>
  <c r="G21" i="1"/>
  <c r="D75" i="1"/>
  <c r="C83" i="1"/>
  <c r="G83" i="1"/>
  <c r="F75" i="1" l="1"/>
  <c r="F77" i="1" s="1"/>
  <c r="F83" i="1" s="1"/>
  <c r="F84" i="1" s="1"/>
  <c r="G86" i="1" l="1"/>
</calcChain>
</file>

<file path=xl/comments1.xml><?xml version="1.0" encoding="utf-8"?>
<comments xmlns="http://schemas.openxmlformats.org/spreadsheetml/2006/main">
  <authors>
    <author>Boehm, Carmen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Boehm, Carmen:</t>
        </r>
        <r>
          <rPr>
            <sz val="9"/>
            <color indexed="81"/>
            <rFont val="Tahoma"/>
            <family val="2"/>
          </rPr>
          <t xml:space="preserve">
inkl. 5.000 € FWW rückzuzahlender Vorschuss BUFAK</t>
        </r>
      </text>
    </comment>
  </commentList>
</comments>
</file>

<file path=xl/sharedStrings.xml><?xml version="1.0" encoding="utf-8"?>
<sst xmlns="http://schemas.openxmlformats.org/spreadsheetml/2006/main" count="268" uniqueCount="204">
  <si>
    <t>Einnahmen</t>
  </si>
  <si>
    <t>Zinsen</t>
  </si>
  <si>
    <t>Landeszuschüsse</t>
  </si>
  <si>
    <t>Semesterbeiträge</t>
  </si>
  <si>
    <t>Merchandising</t>
  </si>
  <si>
    <t>Sozialdarlehen</t>
  </si>
  <si>
    <t>Sonstige Einnahmen</t>
  </si>
  <si>
    <t>Ausgaben</t>
  </si>
  <si>
    <t>Unifilmteam</t>
  </si>
  <si>
    <t>HOPO</t>
  </si>
  <si>
    <t>Kulturreferat</t>
  </si>
  <si>
    <t>LesBISchwules</t>
  </si>
  <si>
    <t>Referate</t>
  </si>
  <si>
    <t>Uni.versum</t>
  </si>
  <si>
    <t>Internat. Referat</t>
  </si>
  <si>
    <t>Nigthline</t>
  </si>
  <si>
    <t>Unterstützung Referate</t>
  </si>
  <si>
    <t>STURA</t>
  </si>
  <si>
    <t>Personalkosten</t>
  </si>
  <si>
    <t>Inventar</t>
  </si>
  <si>
    <t>Bürobedarf</t>
  </si>
  <si>
    <t>Telefon</t>
  </si>
  <si>
    <t>Kontoführung</t>
  </si>
  <si>
    <t>Klausurtagung</t>
  </si>
  <si>
    <t>Erstsemesterinf.</t>
  </si>
  <si>
    <t>Miete WH1</t>
  </si>
  <si>
    <t>Sonstiges</t>
  </si>
  <si>
    <t>Rechts- u. Gerichtskosten</t>
  </si>
  <si>
    <t>Projekte u. Veranstaltg.</t>
  </si>
  <si>
    <t>Seminare</t>
  </si>
  <si>
    <t>Familienfrdl. Uni</t>
  </si>
  <si>
    <t>Preis Studierendenschaft</t>
  </si>
  <si>
    <t>Mitgliedsbeiträge</t>
  </si>
  <si>
    <t>Fachschaften</t>
  </si>
  <si>
    <t>Ausgaben gesamt</t>
  </si>
  <si>
    <t>Einnahmen gesamt</t>
  </si>
  <si>
    <t>Erstattung v. Semesterbeiträgen</t>
  </si>
  <si>
    <t>dav. Geldmarktkonto</t>
  </si>
  <si>
    <t>dav. Kasse</t>
  </si>
  <si>
    <t>Bündnis Studierende gegen Rechts</t>
  </si>
  <si>
    <t>Webserver und Domain</t>
  </si>
  <si>
    <t>Magdeburger Runde</t>
  </si>
  <si>
    <t>Ansätze</t>
  </si>
  <si>
    <t xml:space="preserve">Ist  </t>
  </si>
  <si>
    <t xml:space="preserve">Ist   </t>
  </si>
  <si>
    <t xml:space="preserve">HHP </t>
  </si>
  <si>
    <r>
      <t xml:space="preserve">Übertrag aus dem Vorjahr 
</t>
    </r>
    <r>
      <rPr>
        <sz val="8"/>
        <color indexed="8"/>
        <rFont val="Calibri"/>
        <family val="2"/>
      </rPr>
      <t>(Bestand Banken und Kasse)</t>
    </r>
  </si>
  <si>
    <t>Diff. Einnahmen./.Ausgaben</t>
  </si>
  <si>
    <r>
      <t>Jahresergebnis</t>
    </r>
    <r>
      <rPr>
        <b/>
        <i/>
        <sz val="14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
</t>
    </r>
    <r>
      <rPr>
        <i/>
        <sz val="10"/>
        <rFont val="Calibri"/>
        <family val="2"/>
      </rPr>
      <t>(Bestand Banken und Kasse)</t>
    </r>
  </si>
  <si>
    <t>Öffentlichkeitsarbeit (Facebook…)</t>
  </si>
  <si>
    <t>Bücher/Zeitschriften (Volksstimme…)</t>
  </si>
  <si>
    <t>Verwahrtes Fremdkapital (KSSA)</t>
  </si>
  <si>
    <t>1. Halbjahr</t>
  </si>
  <si>
    <t>2. Halbjahr</t>
  </si>
  <si>
    <t>Eigentliche Einnahmen</t>
  </si>
  <si>
    <t>Startkapital</t>
  </si>
  <si>
    <t>dav. Bank Stura</t>
  </si>
  <si>
    <t>Projekte d. STURA (Seminare, pol. Aktivitäten...)</t>
  </si>
  <si>
    <t>Kultur &amp; Soziales</t>
  </si>
  <si>
    <t>Reisekosten Intern</t>
  </si>
  <si>
    <t>Eigentliche Ausgaben</t>
  </si>
  <si>
    <t>Sportprojekte-/Veranstaltungen (Rest Sportreferat für 2014)</t>
  </si>
  <si>
    <t>dav. Bank verwahrtes Fremdkapital (KSSA)</t>
  </si>
  <si>
    <t>Sprecher für Internes</t>
  </si>
  <si>
    <t>Sprecher für Finanzen</t>
  </si>
  <si>
    <t>Emanuel Fischer</t>
  </si>
  <si>
    <t>Florian N. Götting</t>
  </si>
  <si>
    <t>Haushalt 2015 des StuRas der OvGU Magdeburg</t>
  </si>
  <si>
    <t>Endsaldo 2015:</t>
  </si>
  <si>
    <r>
      <t>Ort, Datum:</t>
    </r>
    <r>
      <rPr>
        <u/>
        <sz val="11"/>
        <color theme="1"/>
        <rFont val="Calibri"/>
        <family val="2"/>
        <scheme val="minor"/>
      </rPr>
      <t xml:space="preserve"> Magdeburg, den .2014</t>
    </r>
  </si>
  <si>
    <t>?</t>
  </si>
  <si>
    <t>Januar</t>
  </si>
  <si>
    <t>Februar</t>
  </si>
  <si>
    <t>März</t>
  </si>
  <si>
    <t>Eigentlich</t>
  </si>
  <si>
    <t>April</t>
  </si>
  <si>
    <t>10,54*40</t>
  </si>
  <si>
    <t>9,05*20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</si>
  <si>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</si>
  <si>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</si>
  <si>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</si>
  <si>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</si>
  <si>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</si>
  <si>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</si>
  <si>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</si>
  <si>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</si>
  <si>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Gesamt:</t>
  </si>
  <si>
    <t>und aus 2013, 21.000,00€</t>
  </si>
  <si>
    <t>HHP 2015:</t>
  </si>
  <si>
    <t>Verein/Organisation etc.</t>
  </si>
  <si>
    <t>Jahresbeitrag</t>
  </si>
  <si>
    <t>CSD</t>
  </si>
  <si>
    <t xml:space="preserve">DAAD </t>
  </si>
  <si>
    <t>P 7</t>
  </si>
  <si>
    <t>fzs e. V.</t>
  </si>
  <si>
    <t>Zeitraum Abbuchung ungefähr</t>
  </si>
  <si>
    <t>teilAuto</t>
  </si>
  <si>
    <t>Unimentor e. V.</t>
  </si>
  <si>
    <t>Netzwerk für Demokratie und Toleranz</t>
  </si>
  <si>
    <t>Stadtmarketing "Pro Magdeburg e. V."</t>
  </si>
  <si>
    <t>Anfang Januar, jährlich</t>
  </si>
  <si>
    <t>Beschluss</t>
  </si>
  <si>
    <t>DJH</t>
  </si>
  <si>
    <t>Ende November, jährlich</t>
  </si>
  <si>
    <t>Januar oder April und Juli oder Oktober, halbjährlich</t>
  </si>
  <si>
    <t>Ende März oder Mitte April oder Juni, jährlich</t>
  </si>
  <si>
    <t>April oder Mai eines jeden Jahres</t>
  </si>
  <si>
    <t>Gesamtausgabe pro Jahr:</t>
  </si>
  <si>
    <t>Februar oder Dezember, jährlich</t>
  </si>
  <si>
    <t>nur Meinungsbild ohne besondere Kennzeichnung Dauerbeschluss (14 Ja-Stimmen, 0-1)</t>
  </si>
  <si>
    <t>23.06.2011?</t>
  </si>
  <si>
    <t>Befassung steht in TO aber kein Beschluss</t>
  </si>
  <si>
    <t>27.02.2014#13; Dauerbeschluss 07.08.2014</t>
  </si>
  <si>
    <t>08.03.2012?</t>
  </si>
  <si>
    <t>kein Dauerbeschluss, 11-0-3</t>
  </si>
  <si>
    <t>Soll aufgelöst werden</t>
  </si>
  <si>
    <t xml:space="preserve">Schätzung </t>
  </si>
  <si>
    <t>Vorjahreszahlen</t>
  </si>
  <si>
    <t>Entfällt</t>
  </si>
  <si>
    <t>Aufwand? Klärung auf der Klausurtagung, evtl. kleine Summe bei Einnahmen und Ausgaben; Beauftragung</t>
  </si>
  <si>
    <t>Schuldnerberatung als Alternative? Bei BAföG Ausfall Meinungsbild „Beratung lieber als Sozialdarlehen“ pro5,co3</t>
  </si>
  <si>
    <t>Runtersetzen auf 100€, z.B. Einnahmen aus SEPA Umstellung</t>
  </si>
  <si>
    <t>Beibehaltung der Aufschlüsselung? Variante: erste geringe Auszahlung, danach mit Anfrage → keine große Anhäufung der Gelder; Zentralisierte Projektförderung: dagegen: mehr Meinungen durch die FaRas Aufschlüsselung der Gelder schwer; dafür: leichtere Überprüfung der Abrechnungen</t>
  </si>
  <si>
    <t>Meinungsbild Aufteilung der Gelder (50/50): pro:6 co2</t>
  </si>
  <si>
    <t>Einnahmen der Studierendenschaft wegen Umsatzsteuerzahlung prüfen</t>
  </si>
  <si>
    <t>Sind die Pauschal 2000€, gerechtfertigt? An den Haushaltplänen festmachen?</t>
  </si>
  <si>
    <t>Auch 2000€</t>
  </si>
  <si>
    <t>Höhe? Eventuell auf 500€ ;Überprüfung: Druckkosten, Papier,</t>
  </si>
  <si>
    <t>Höhe? Eventuell runter</t>
  </si>
  <si>
    <t>Keine Buchungen, Sprechertelefone?</t>
  </si>
  <si>
    <t>Anmerkungen Klausurtagung 2014</t>
  </si>
  <si>
    <t>Monitore wurden auch darüber gebucht</t>
  </si>
  <si>
    <t>Absprache mit Beauftragtem</t>
  </si>
  <si>
    <t>nachgerechnet zum Teil Jahrespreise</t>
  </si>
  <si>
    <t>angesichts Neuregelung</t>
  </si>
  <si>
    <t>Anbieter</t>
  </si>
  <si>
    <t>Anwendung</t>
  </si>
  <si>
    <t>Kosten</t>
  </si>
  <si>
    <t>Fälligkeit</t>
  </si>
  <si>
    <t>Mindestvertragslaufzeit</t>
  </si>
  <si>
    <t>letzte Zahlung</t>
  </si>
  <si>
    <t>Server</t>
  </si>
  <si>
    <t>monatlich</t>
  </si>
  <si>
    <t>alle 3 Monate</t>
  </si>
  <si>
    <t>1 Monat</t>
  </si>
  <si>
    <t>07.11.2014</t>
  </si>
  <si>
    <t>Domain stura-md.de</t>
  </si>
  <si>
    <t>jährlich</t>
  </si>
  <si>
    <t>alle 12 Monate</t>
  </si>
  <si>
    <t>keine</t>
  </si>
  <si>
    <t>27.04.2014</t>
  </si>
  <si>
    <t>Zertifikat für stura-md.de</t>
  </si>
  <si>
    <t>20.02.2014</t>
  </si>
  <si>
    <t>ehemals Webseite</t>
  </si>
  <si>
    <t>gekündigt</t>
  </si>
  <si>
    <t>gezahlt</t>
  </si>
  <si>
    <t xml:space="preserve">zu erwarten </t>
  </si>
  <si>
    <t>in 2015 zu erwarten</t>
  </si>
  <si>
    <t>Stand 19.11.14</t>
  </si>
  <si>
    <t>bis 31.12.14</t>
  </si>
  <si>
    <t>Restposten Ende 2015:</t>
  </si>
  <si>
    <t>Restposten:</t>
  </si>
  <si>
    <t>Sebastian Hentschel</t>
  </si>
  <si>
    <t>Sprecher für Öffentliches</t>
  </si>
  <si>
    <t>Änderungsvorschläge Emanuel</t>
  </si>
  <si>
    <t>möglich?</t>
  </si>
  <si>
    <t xml:space="preserve">Ausgaben real nur Differenzbeträge -&gt; </t>
  </si>
  <si>
    <t>200 Euro</t>
  </si>
  <si>
    <t>1500 Euro</t>
  </si>
  <si>
    <t>SoSe 2014</t>
  </si>
  <si>
    <t>NHHP-2</t>
  </si>
  <si>
    <t>WiSe 2014/15</t>
  </si>
  <si>
    <t>SoSe 2015</t>
  </si>
  <si>
    <t>WiSe 2015/16</t>
  </si>
  <si>
    <t>Noch auszuzahld. Projekte Vorjahr</t>
  </si>
  <si>
    <t>Noch auszuzahld. Semesterbeiträge Vorjahr</t>
  </si>
  <si>
    <t>Sommersemester</t>
  </si>
  <si>
    <t>Wintersemester</t>
  </si>
  <si>
    <t>Überträge Auszahlungen SoSe2014 in 2015</t>
  </si>
  <si>
    <t>Fachschaft</t>
  </si>
  <si>
    <t>FMB?</t>
  </si>
  <si>
    <t>FWW</t>
  </si>
  <si>
    <t>Überträge Auszahlungen WiSe2014/15 in 2015</t>
  </si>
  <si>
    <t>FEIT</t>
  </si>
  <si>
    <t>FHW</t>
  </si>
  <si>
    <t>FIN</t>
  </si>
  <si>
    <t>FMA</t>
  </si>
  <si>
    <t>FMB</t>
  </si>
  <si>
    <t>FME</t>
  </si>
  <si>
    <t>FNW</t>
  </si>
  <si>
    <t>FVST</t>
  </si>
  <si>
    <t>Unterlagen alle eingereicht?</t>
  </si>
  <si>
    <t>Übertrag</t>
  </si>
  <si>
    <t>FVST (schaut nach ob Semesterbeiträge schon erhalten)?</t>
  </si>
  <si>
    <t>Alle Unterlagen fehlen noch; werden im nächsten Jahr nachgereicht</t>
  </si>
  <si>
    <t>Vollständig (Bescheid gegeben)</t>
  </si>
  <si>
    <t>E-Mail v. 29.10.14: Für Gestaltung HHP 2015 Vorlage verwenden oder zumindest entsprechend Bedarf anpassen (Bescheid gegeben; HHP 2015 enstsp. FO angefordert)</t>
  </si>
  <si>
    <t>Letzter HHP 2012, Kassenprüfung 2010 (Bescheid gegeben für SoSe-Beiträge)</t>
  </si>
  <si>
    <t>NHHP entsprechend FO oder zumindest Anpassung in HHP 2015 (Bescheid gegeben; HHP 2015 entsp FO angefordert)</t>
  </si>
  <si>
    <t>Nur Kassenprüfung von Juni 2013 vorhanden, HHP 2015 überarbeitet? (Bescheid gegeben; Letzte Kassenprüfung 2014, HHP 2015 entsp FO angefordert)</t>
  </si>
  <si>
    <t>Letzte Kassenprüfung 2010, Haushalt für 2015 überarbeitet? (Bescheid gegeben für SoSe-Beiträge)</t>
  </si>
  <si>
    <t>Übertrag Auszahlungen in 2015 gesamt:</t>
  </si>
  <si>
    <t>E-Mail v. 14.08.14: Außerplanmäßige Kassenprüfung ohne Mängel und NHHP nachreichen (Bescheid gegeben; Kassenprüfungen, NHHP/HHP2015 nachgef.; Schickt HHP2015 noch vor 19.12.)</t>
  </si>
  <si>
    <t>Nur eine Kassenprüfung von 14.11.2013 vorhanden + vollst. HHP 2014 mit 2013er Angaben, entsprechend Jahresabschluss (Bescheid gegeben; letzte beiden Kassenprüfungen 2014 nachgefordert; wird versucht noch bis 19.12. nachzureichen)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</si>
</sst>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_€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30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3"/>
      <color indexed="30"/>
      <name val="Calibri"/>
      <family val="2"/>
    </font>
    <font>
      <b/>
      <i/>
      <sz val="11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rgb="FF0066CC"/>
      <name val="Calibri"/>
      <family val="2"/>
    </font>
    <font>
      <b/>
      <u/>
      <sz val="11"/>
      <color rgb="FF0066CC"/>
      <name val="Calibri"/>
      <family val="2"/>
    </font>
    <font>
      <b/>
      <sz val="11"/>
      <color rgb="FF0066CC"/>
      <name val="Calibri"/>
      <family val="2"/>
      <scheme val="minor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indexed="8"/>
      <name val="Calibri"/>
      <family val="2"/>
      <charset val="1"/>
    </font>
    <font>
      <b/>
      <sz val="11"/>
      <color indexed="30"/>
      <name val="Calibri"/>
      <family val="2"/>
      <charset val="1"/>
    </font>
    <font>
      <b/>
      <sz val="13"/>
      <color indexed="3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5"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0" xfId="0" applyFont="1"/>
    <xf numFmtId="44" fontId="0" fillId="0" borderId="0" xfId="2" applyFont="1" applyBorder="1"/>
    <xf numFmtId="44" fontId="0" fillId="0" borderId="0" xfId="2" applyFont="1"/>
    <xf numFmtId="0" fontId="4" fillId="0" borderId="0" xfId="0" applyFont="1"/>
    <xf numFmtId="0" fontId="4" fillId="0" borderId="0" xfId="0" applyFont="1" applyBorder="1"/>
    <xf numFmtId="44" fontId="3" fillId="0" borderId="0" xfId="2" applyFont="1" applyBorder="1"/>
    <xf numFmtId="0" fontId="0" fillId="0" borderId="0" xfId="0" applyFont="1"/>
    <xf numFmtId="44" fontId="2" fillId="0" borderId="0" xfId="2" applyFont="1"/>
    <xf numFmtId="0" fontId="5" fillId="0" borderId="0" xfId="0" applyFont="1"/>
    <xf numFmtId="0" fontId="6" fillId="0" borderId="0" xfId="0" applyFont="1"/>
    <xf numFmtId="44" fontId="6" fillId="0" borderId="0" xfId="2" applyFont="1"/>
    <xf numFmtId="0" fontId="0" fillId="0" borderId="0" xfId="0" applyAlignment="1">
      <alignment horizontal="right"/>
    </xf>
    <xf numFmtId="0" fontId="5" fillId="0" borderId="0" xfId="0" applyFont="1" applyBorder="1"/>
    <xf numFmtId="0" fontId="0" fillId="0" borderId="1" xfId="0" applyBorder="1"/>
    <xf numFmtId="44" fontId="0" fillId="2" borderId="2" xfId="2" applyFont="1" applyFill="1" applyBorder="1"/>
    <xf numFmtId="44" fontId="0" fillId="0" borderId="1" xfId="2" applyFont="1" applyBorder="1"/>
    <xf numFmtId="44" fontId="2" fillId="2" borderId="2" xfId="2" applyFont="1" applyFill="1" applyBorder="1"/>
    <xf numFmtId="44" fontId="3" fillId="2" borderId="3" xfId="2" applyFont="1" applyFill="1" applyBorder="1"/>
    <xf numFmtId="44" fontId="3" fillId="0" borderId="4" xfId="2" applyFont="1" applyBorder="1"/>
    <xf numFmtId="44" fontId="2" fillId="0" borderId="1" xfId="2" applyFont="1" applyBorder="1"/>
    <xf numFmtId="44" fontId="0" fillId="0" borderId="1" xfId="2" applyFont="1" applyFill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2" applyFont="1" applyBorder="1" applyAlignment="1">
      <alignment vertical="top"/>
    </xf>
    <xf numFmtId="44" fontId="0" fillId="0" borderId="0" xfId="2" applyFont="1" applyAlignment="1">
      <alignment vertical="top"/>
    </xf>
    <xf numFmtId="14" fontId="3" fillId="0" borderId="4" xfId="0" applyNumberFormat="1" applyFont="1" applyFill="1" applyBorder="1" applyAlignment="1">
      <alignment horizontal="center"/>
    </xf>
    <xf numFmtId="14" fontId="12" fillId="0" borderId="0" xfId="2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44" fontId="13" fillId="2" borderId="3" xfId="2" applyFont="1" applyFill="1" applyBorder="1"/>
    <xf numFmtId="44" fontId="13" fillId="0" borderId="0" xfId="2" applyFont="1"/>
    <xf numFmtId="0" fontId="14" fillId="0" borderId="0" xfId="0" applyFont="1" applyAlignment="1">
      <alignment wrapText="1"/>
    </xf>
    <xf numFmtId="0" fontId="14" fillId="0" borderId="0" xfId="0" applyFont="1"/>
    <xf numFmtId="44" fontId="14" fillId="2" borderId="2" xfId="2" applyFont="1" applyFill="1" applyBorder="1"/>
    <xf numFmtId="44" fontId="14" fillId="0" borderId="1" xfId="2" applyFont="1" applyBorder="1"/>
    <xf numFmtId="44" fontId="14" fillId="0" borderId="0" xfId="2" applyFont="1" applyBorder="1"/>
    <xf numFmtId="44" fontId="13" fillId="0" borderId="3" xfId="2" applyFont="1" applyFill="1" applyBorder="1"/>
    <xf numFmtId="44" fontId="0" fillId="0" borderId="0" xfId="2" applyFont="1" applyFill="1"/>
    <xf numFmtId="44" fontId="13" fillId="0" borderId="4" xfId="2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0" fillId="0" borderId="2" xfId="0" applyFill="1" applyBorder="1"/>
    <xf numFmtId="44" fontId="0" fillId="0" borderId="2" xfId="2" applyFont="1" applyFill="1" applyBorder="1"/>
    <xf numFmtId="44" fontId="3" fillId="0" borderId="3" xfId="2" applyFont="1" applyFill="1" applyBorder="1"/>
    <xf numFmtId="44" fontId="2" fillId="0" borderId="2" xfId="2" applyFont="1" applyFill="1" applyBorder="1"/>
    <xf numFmtId="44" fontId="14" fillId="0" borderId="2" xfId="2" applyFont="1" applyFill="1" applyBorder="1"/>
    <xf numFmtId="44" fontId="0" fillId="0" borderId="0" xfId="0" applyNumberFormat="1"/>
    <xf numFmtId="164" fontId="0" fillId="0" borderId="0" xfId="0" applyNumberFormat="1"/>
    <xf numFmtId="44" fontId="0" fillId="0" borderId="2" xfId="2" applyFont="1" applyFill="1" applyBorder="1"/>
    <xf numFmtId="44" fontId="0" fillId="0" borderId="2" xfId="2" applyFont="1" applyFill="1" applyBorder="1"/>
    <xf numFmtId="44" fontId="3" fillId="0" borderId="0" xfId="0" applyNumberFormat="1" applyFont="1"/>
    <xf numFmtId="0" fontId="0" fillId="2" borderId="7" xfId="0" applyFill="1" applyBorder="1"/>
    <xf numFmtId="0" fontId="0" fillId="2" borderId="2" xfId="0" applyFill="1" applyBorder="1"/>
    <xf numFmtId="0" fontId="0" fillId="0" borderId="2" xfId="0" applyBorder="1"/>
    <xf numFmtId="0" fontId="0" fillId="0" borderId="1" xfId="0" applyBorder="1"/>
    <xf numFmtId="0" fontId="0" fillId="0" borderId="2" xfId="0" applyFill="1" applyBorder="1"/>
    <xf numFmtId="44" fontId="13" fillId="2" borderId="2" xfId="2" applyFont="1" applyFill="1" applyBorder="1"/>
    <xf numFmtId="44" fontId="0" fillId="0" borderId="1" xfId="2" applyFont="1" applyBorder="1"/>
    <xf numFmtId="44" fontId="3" fillId="0" borderId="4" xfId="0" applyNumberFormat="1" applyFont="1" applyBorder="1"/>
    <xf numFmtId="44" fontId="0" fillId="0" borderId="1" xfId="2" applyFont="1" applyBorder="1" applyAlignment="1">
      <alignment vertical="top"/>
    </xf>
    <xf numFmtId="44" fontId="3" fillId="2" borderId="3" xfId="0" applyNumberFormat="1" applyFont="1" applyFill="1" applyBorder="1"/>
    <xf numFmtId="44" fontId="3" fillId="0" borderId="4" xfId="0" applyNumberFormat="1" applyFont="1" applyBorder="1"/>
    <xf numFmtId="44" fontId="0" fillId="0" borderId="2" xfId="2" applyFont="1" applyFill="1" applyBorder="1" applyAlignment="1">
      <alignment vertical="top"/>
    </xf>
    <xf numFmtId="44" fontId="3" fillId="0" borderId="3" xfId="0" applyNumberFormat="1" applyFont="1" applyBorder="1"/>
    <xf numFmtId="44" fontId="13" fillId="0" borderId="1" xfId="2" applyFont="1" applyFill="1" applyBorder="1"/>
    <xf numFmtId="44" fontId="13" fillId="0" borderId="0" xfId="2" applyFont="1" applyFill="1" applyBorder="1"/>
    <xf numFmtId="44" fontId="13" fillId="0" borderId="2" xfId="2" applyFont="1" applyFill="1" applyBorder="1"/>
    <xf numFmtId="44" fontId="13" fillId="0" borderId="1" xfId="2" applyFont="1" applyFill="1" applyBorder="1"/>
    <xf numFmtId="44" fontId="0" fillId="0" borderId="2" xfId="2" applyFont="1" applyFill="1" applyBorder="1"/>
    <xf numFmtId="44" fontId="14" fillId="0" borderId="0" xfId="0" applyNumberFormat="1" applyFont="1" applyFill="1"/>
    <xf numFmtId="44" fontId="13" fillId="0" borderId="3" xfId="2" applyFont="1" applyFill="1" applyBorder="1"/>
    <xf numFmtId="44" fontId="13" fillId="0" borderId="4" xfId="2" applyFont="1" applyFill="1" applyBorder="1"/>
    <xf numFmtId="44" fontId="0" fillId="0" borderId="1" xfId="2" applyFont="1" applyBorder="1"/>
    <xf numFmtId="44" fontId="0" fillId="0" borderId="1" xfId="2" applyFont="1" applyFill="1" applyBorder="1"/>
    <xf numFmtId="0" fontId="0" fillId="0" borderId="0" xfId="0" applyAlignment="1">
      <alignment horizontal="left"/>
    </xf>
    <xf numFmtId="0" fontId="20" fillId="0" borderId="0" xfId="0" applyFont="1"/>
    <xf numFmtId="44" fontId="20" fillId="2" borderId="2" xfId="2" applyFont="1" applyFill="1" applyBorder="1"/>
    <xf numFmtId="44" fontId="20" fillId="0" borderId="1" xfId="2" applyFont="1" applyFill="1" applyBorder="1"/>
    <xf numFmtId="44" fontId="20" fillId="0" borderId="0" xfId="2" applyFont="1" applyFill="1" applyBorder="1"/>
    <xf numFmtId="44" fontId="20" fillId="0" borderId="2" xfId="2" applyFont="1" applyFill="1" applyBorder="1"/>
    <xf numFmtId="0" fontId="21" fillId="0" borderId="0" xfId="0" applyFont="1"/>
    <xf numFmtId="44" fontId="20" fillId="2" borderId="3" xfId="0" applyNumberFormat="1" applyFont="1" applyFill="1" applyBorder="1"/>
    <xf numFmtId="44" fontId="20" fillId="0" borderId="4" xfId="0" applyNumberFormat="1" applyFont="1" applyBorder="1"/>
    <xf numFmtId="44" fontId="21" fillId="0" borderId="0" xfId="0" applyNumberFormat="1" applyFont="1"/>
    <xf numFmtId="44" fontId="20" fillId="0" borderId="3" xfId="0" applyNumberFormat="1" applyFont="1" applyBorder="1"/>
    <xf numFmtId="44" fontId="22" fillId="0" borderId="0" xfId="2" applyFont="1" applyAlignment="1">
      <alignment horizontal="right"/>
    </xf>
    <xf numFmtId="44" fontId="22" fillId="0" borderId="0" xfId="2" applyFont="1"/>
    <xf numFmtId="0" fontId="23" fillId="0" borderId="0" xfId="0" applyFont="1"/>
    <xf numFmtId="0" fontId="24" fillId="0" borderId="0" xfId="0" applyFont="1"/>
    <xf numFmtId="0" fontId="0" fillId="4" borderId="2" xfId="0" applyFill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44" fontId="0" fillId="0" borderId="1" xfId="2" applyNumberFormat="1" applyFont="1" applyBorder="1"/>
    <xf numFmtId="44" fontId="0" fillId="0" borderId="0" xfId="2" applyFont="1" applyAlignment="1"/>
    <xf numFmtId="44" fontId="19" fillId="2" borderId="7" xfId="0" applyNumberFormat="1" applyFont="1" applyFill="1" applyBorder="1"/>
    <xf numFmtId="44" fontId="19" fillId="2" borderId="2" xfId="0" applyNumberFormat="1" applyFont="1" applyFill="1" applyBorder="1"/>
    <xf numFmtId="44" fontId="0" fillId="2" borderId="2" xfId="0" applyNumberFormat="1" applyFill="1" applyBorder="1"/>
    <xf numFmtId="44" fontId="0" fillId="2" borderId="7" xfId="0" applyNumberFormat="1" applyFill="1" applyBorder="1" applyAlignment="1">
      <alignment vertical="top"/>
    </xf>
    <xf numFmtId="44" fontId="25" fillId="2" borderId="2" xfId="0" applyNumberFormat="1" applyFont="1" applyFill="1" applyBorder="1"/>
    <xf numFmtId="0" fontId="5" fillId="0" borderId="0" xfId="0" applyFont="1" applyFill="1" applyBorder="1" applyAlignment="1">
      <alignment vertical="center"/>
    </xf>
    <xf numFmtId="44" fontId="25" fillId="2" borderId="2" xfId="2" applyFont="1" applyFill="1" applyBorder="1"/>
    <xf numFmtId="44" fontId="19" fillId="2" borderId="2" xfId="2" applyFont="1" applyFill="1" applyBorder="1"/>
    <xf numFmtId="164" fontId="25" fillId="4" borderId="2" xfId="0" applyNumberFormat="1" applyFont="1" applyFill="1" applyBorder="1"/>
    <xf numFmtId="44" fontId="0" fillId="0" borderId="2" xfId="0" applyNumberFormat="1" applyBorder="1" applyAlignment="1">
      <alignment horizontal="right"/>
    </xf>
    <xf numFmtId="44" fontId="1" fillId="0" borderId="0" xfId="2" applyFont="1"/>
    <xf numFmtId="0" fontId="27" fillId="0" borderId="8" xfId="0" applyFont="1" applyBorder="1"/>
    <xf numFmtId="0" fontId="0" fillId="0" borderId="8" xfId="0" applyBorder="1"/>
    <xf numFmtId="164" fontId="0" fillId="0" borderId="8" xfId="0" applyNumberFormat="1" applyBorder="1"/>
    <xf numFmtId="0" fontId="27" fillId="0" borderId="0" xfId="0" applyFont="1"/>
    <xf numFmtId="164" fontId="28" fillId="0" borderId="0" xfId="0" applyNumberFormat="1" applyFont="1"/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44" fontId="30" fillId="0" borderId="0" xfId="2" applyFont="1" applyFill="1" applyBorder="1" applyAlignment="1" applyProtection="1"/>
    <xf numFmtId="44" fontId="30" fillId="0" borderId="0" xfId="2" applyFont="1" applyFill="1" applyBorder="1" applyAlignment="1" applyProtection="1">
      <alignment vertical="top"/>
    </xf>
    <xf numFmtId="0" fontId="30" fillId="0" borderId="0" xfId="0" applyFont="1"/>
    <xf numFmtId="44" fontId="31" fillId="0" borderId="0" xfId="2" applyFont="1" applyFill="1" applyBorder="1" applyAlignment="1" applyProtection="1"/>
    <xf numFmtId="44" fontId="32" fillId="0" borderId="0" xfId="2" applyFont="1" applyFill="1" applyBorder="1" applyAlignment="1" applyProtection="1"/>
    <xf numFmtId="44" fontId="0" fillId="0" borderId="1" xfId="0" applyNumberFormat="1" applyBorder="1"/>
    <xf numFmtId="44" fontId="33" fillId="0" borderId="2" xfId="2" applyFont="1" applyFill="1" applyBorder="1"/>
    <xf numFmtId="0" fontId="34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5" fillId="0" borderId="0" xfId="0" applyNumberFormat="1" applyFont="1" applyAlignment="1">
      <alignment horizontal="center"/>
    </xf>
    <xf numFmtId="166" fontId="0" fillId="0" borderId="0" xfId="0" applyNumberFormat="1"/>
    <xf numFmtId="164" fontId="1" fillId="0" borderId="9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left"/>
    </xf>
    <xf numFmtId="0" fontId="0" fillId="6" borderId="0" xfId="0" applyFill="1"/>
    <xf numFmtId="44" fontId="0" fillId="6" borderId="0" xfId="2" applyFont="1" applyFill="1"/>
    <xf numFmtId="44" fontId="27" fillId="6" borderId="0" xfId="2" applyFont="1" applyFill="1"/>
    <xf numFmtId="44" fontId="27" fillId="6" borderId="0" xfId="0" applyNumberFormat="1" applyFont="1" applyFill="1"/>
    <xf numFmtId="0" fontId="27" fillId="6" borderId="0" xfId="0" applyFont="1" applyFill="1"/>
    <xf numFmtId="0" fontId="33" fillId="0" borderId="0" xfId="0" applyFont="1"/>
    <xf numFmtId="44" fontId="33" fillId="0" borderId="0" xfId="2" applyFont="1" applyBorder="1"/>
    <xf numFmtId="44" fontId="36" fillId="0" borderId="0" xfId="2" applyFont="1" applyBorder="1"/>
    <xf numFmtId="44" fontId="33" fillId="0" borderId="0" xfId="2" applyFont="1"/>
    <xf numFmtId="0" fontId="34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8</xdr:col>
      <xdr:colOff>0</xdr:colOff>
      <xdr:row>1</xdr:row>
      <xdr:rowOff>219075</xdr:rowOff>
    </xdr:to>
    <xdr:pic>
      <xdr:nvPicPr>
        <xdr:cNvPr id="1027" name="Grafik 1" descr="http://www.stura-md.de/wp-content/uploads/2012/10/Stura-logo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0"/>
          <a:ext cx="1828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Normal="100" workbookViewId="0">
      <selection activeCell="F15" sqref="F15"/>
    </sheetView>
  </sheetViews>
  <sheetFormatPr baseColWidth="10" defaultRowHeight="14.5"/>
  <cols>
    <col min="1" max="1" width="50.7265625" customWidth="1"/>
    <col min="2" max="2" width="12.6328125" customWidth="1"/>
    <col min="3" max="4" width="17.7265625" customWidth="1"/>
    <col min="5" max="5" width="8.1796875" style="2" customWidth="1"/>
    <col min="6" max="7" width="17.7265625" customWidth="1"/>
    <col min="8" max="8" width="17.81640625" customWidth="1"/>
    <col min="9" max="9" width="20.1796875" customWidth="1"/>
    <col min="10" max="11" width="12" bestFit="1" customWidth="1"/>
    <col min="13" max="14" width="12" bestFit="1" customWidth="1"/>
  </cols>
  <sheetData>
    <row r="1" spans="1:11" s="11" customFormat="1" ht="18.5">
      <c r="A1" s="11" t="s">
        <v>67</v>
      </c>
      <c r="E1" s="15"/>
      <c r="F1"/>
    </row>
    <row r="2" spans="1:11" s="11" customFormat="1" ht="18.5">
      <c r="E2" s="15"/>
      <c r="J2" s="11" t="s">
        <v>164</v>
      </c>
    </row>
    <row r="3" spans="1:11" ht="32.25" customHeight="1">
      <c r="C3" s="152">
        <v>2014</v>
      </c>
      <c r="D3" s="153"/>
      <c r="E3" s="25"/>
      <c r="F3" s="152">
        <v>2015</v>
      </c>
      <c r="G3" s="153"/>
      <c r="H3" s="110"/>
      <c r="I3" t="s">
        <v>130</v>
      </c>
    </row>
    <row r="4" spans="1:11" ht="15.5">
      <c r="C4" s="26" t="s">
        <v>42</v>
      </c>
      <c r="D4" s="27" t="s">
        <v>43</v>
      </c>
      <c r="E4" s="24"/>
      <c r="F4" s="49" t="s">
        <v>42</v>
      </c>
      <c r="G4" s="27" t="s">
        <v>44</v>
      </c>
    </row>
    <row r="5" spans="1:11" ht="15.5">
      <c r="B5" s="3"/>
      <c r="C5" s="28" t="s">
        <v>170</v>
      </c>
      <c r="D5" s="29">
        <v>41950</v>
      </c>
      <c r="E5" s="30"/>
      <c r="F5" s="50" t="s">
        <v>45</v>
      </c>
      <c r="G5" s="35">
        <v>42005</v>
      </c>
    </row>
    <row r="6" spans="1:11" ht="18.5">
      <c r="A6" s="11" t="s">
        <v>0</v>
      </c>
      <c r="C6" s="61"/>
      <c r="D6" s="16"/>
      <c r="F6" s="51"/>
      <c r="G6" s="16"/>
    </row>
    <row r="7" spans="1:11">
      <c r="A7" s="97" t="s">
        <v>55</v>
      </c>
      <c r="B7" s="6"/>
      <c r="C7" s="70">
        <f>SUM(C8:C9)</f>
        <v>98258.87</v>
      </c>
      <c r="D7" s="71"/>
      <c r="E7" s="60"/>
      <c r="F7" s="73">
        <f>SUM(F8:F9)</f>
        <v>61130.28</v>
      </c>
      <c r="G7" s="68">
        <f>SUM(G8:G9)</f>
        <v>0</v>
      </c>
      <c r="H7" s="147" t="s">
        <v>70</v>
      </c>
    </row>
    <row r="8" spans="1:11" ht="25">
      <c r="A8" s="31" t="s">
        <v>46</v>
      </c>
      <c r="B8" s="32"/>
      <c r="C8" s="108">
        <f>95633.97</f>
        <v>95633.97</v>
      </c>
      <c r="D8" s="69"/>
      <c r="E8" s="33"/>
      <c r="F8" s="72">
        <v>58505.38</v>
      </c>
      <c r="G8" s="69"/>
      <c r="H8" s="40"/>
    </row>
    <row r="9" spans="1:11">
      <c r="A9" t="s">
        <v>51</v>
      </c>
      <c r="C9" s="17">
        <v>2624.9</v>
      </c>
      <c r="D9" s="18"/>
      <c r="E9" s="4"/>
      <c r="F9" s="52">
        <v>2624.9</v>
      </c>
      <c r="G9" s="18"/>
      <c r="I9" t="s">
        <v>115</v>
      </c>
      <c r="J9" s="146" t="s">
        <v>165</v>
      </c>
    </row>
    <row r="10" spans="1:11" ht="18.5">
      <c r="A10" s="11"/>
      <c r="C10" s="62"/>
      <c r="D10" s="64"/>
      <c r="F10" s="65"/>
      <c r="G10" s="64"/>
    </row>
    <row r="11" spans="1:11">
      <c r="A11" s="90" t="s">
        <v>54</v>
      </c>
      <c r="B11" s="90"/>
      <c r="C11" s="91">
        <f>SUM(C12:C19)</f>
        <v>187184</v>
      </c>
      <c r="D11" s="92">
        <f>SUM(D12:D19)</f>
        <v>92580.36</v>
      </c>
      <c r="E11" s="93"/>
      <c r="F11" s="94">
        <f>SUM(F12:F19)</f>
        <v>185150</v>
      </c>
      <c r="G11" s="92">
        <f>SUM(G12:G19)</f>
        <v>0</v>
      </c>
      <c r="H11" s="5"/>
      <c r="I11" s="125"/>
      <c r="J11" s="5"/>
      <c r="K11" s="5"/>
    </row>
    <row r="12" spans="1:11">
      <c r="A12" t="s">
        <v>1</v>
      </c>
      <c r="C12" s="105">
        <v>40</v>
      </c>
      <c r="D12" s="67">
        <f>18.94+2.02</f>
        <v>20.96</v>
      </c>
      <c r="E12" s="4"/>
      <c r="F12" s="59">
        <v>50</v>
      </c>
      <c r="G12" s="67"/>
      <c r="H12" s="5"/>
      <c r="I12" s="125" t="s">
        <v>116</v>
      </c>
      <c r="J12" s="5"/>
      <c r="K12" s="5"/>
    </row>
    <row r="13" spans="1:11">
      <c r="A13" t="s">
        <v>2</v>
      </c>
      <c r="C13" s="106">
        <v>8200</v>
      </c>
      <c r="D13" s="18">
        <v>6150</v>
      </c>
      <c r="E13" s="4"/>
      <c r="F13" s="52">
        <v>8000</v>
      </c>
      <c r="G13" s="18"/>
      <c r="H13" s="5"/>
      <c r="I13" s="125"/>
      <c r="J13" s="5"/>
      <c r="K13" s="5"/>
    </row>
    <row r="14" spans="1:11">
      <c r="A14" t="s">
        <v>3</v>
      </c>
      <c r="B14" s="147" t="s">
        <v>169</v>
      </c>
      <c r="C14" s="106">
        <v>84344</v>
      </c>
      <c r="D14" s="18">
        <v>84344</v>
      </c>
      <c r="E14" s="148" t="s">
        <v>172</v>
      </c>
      <c r="F14" s="52">
        <v>84000</v>
      </c>
      <c r="G14" s="18"/>
      <c r="H14" s="5"/>
      <c r="I14" s="125" t="s">
        <v>117</v>
      </c>
      <c r="J14" s="5"/>
      <c r="K14" s="5"/>
    </row>
    <row r="15" spans="1:11">
      <c r="B15" s="147" t="s">
        <v>171</v>
      </c>
      <c r="C15" s="107">
        <v>90600</v>
      </c>
      <c r="D15" s="18"/>
      <c r="E15" s="148" t="s">
        <v>173</v>
      </c>
      <c r="F15" s="52">
        <v>90000</v>
      </c>
      <c r="G15" s="18"/>
      <c r="H15" s="5"/>
      <c r="I15" s="125"/>
      <c r="J15" s="5"/>
      <c r="K15" s="5"/>
    </row>
    <row r="16" spans="1:11">
      <c r="A16" t="s">
        <v>36</v>
      </c>
      <c r="C16" s="107">
        <v>0</v>
      </c>
      <c r="D16" s="18"/>
      <c r="E16" s="4"/>
      <c r="F16" s="52">
        <v>0</v>
      </c>
      <c r="G16" s="18"/>
      <c r="H16" s="5"/>
      <c r="I16" s="125" t="s">
        <v>118</v>
      </c>
      <c r="J16" s="5"/>
      <c r="K16" s="5"/>
    </row>
    <row r="17" spans="1:13">
      <c r="A17" t="s">
        <v>4</v>
      </c>
      <c r="C17" s="107">
        <v>0</v>
      </c>
      <c r="D17" s="18"/>
      <c r="E17" s="4"/>
      <c r="F17" s="52">
        <v>0</v>
      </c>
      <c r="G17" s="18"/>
      <c r="H17" s="5"/>
      <c r="I17" s="125" t="s">
        <v>119</v>
      </c>
      <c r="J17" s="5"/>
      <c r="K17" s="5"/>
    </row>
    <row r="18" spans="1:13">
      <c r="A18" t="s">
        <v>5</v>
      </c>
      <c r="C18" s="106">
        <v>3000</v>
      </c>
      <c r="D18" s="18">
        <f>450+100+100+370+400+350+50+100</f>
        <v>1920</v>
      </c>
      <c r="E18" s="4"/>
      <c r="F18" s="52">
        <v>3000</v>
      </c>
      <c r="G18" s="18"/>
      <c r="H18" s="5"/>
      <c r="I18" s="125" t="s">
        <v>120</v>
      </c>
      <c r="J18" s="5"/>
      <c r="K18" s="5"/>
    </row>
    <row r="19" spans="1:13" s="32" customFormat="1">
      <c r="A19" t="s">
        <v>6</v>
      </c>
      <c r="B19"/>
      <c r="C19" s="106">
        <v>1000</v>
      </c>
      <c r="D19" s="18">
        <v>145.4</v>
      </c>
      <c r="E19" s="4"/>
      <c r="F19" s="52">
        <v>100</v>
      </c>
      <c r="G19" s="18"/>
      <c r="H19" s="34"/>
      <c r="I19" s="126" t="s">
        <v>121</v>
      </c>
      <c r="J19" s="34"/>
      <c r="K19" s="34"/>
    </row>
    <row r="20" spans="1:13">
      <c r="C20" s="62"/>
      <c r="D20" s="64"/>
      <c r="F20" s="63"/>
      <c r="G20" s="64"/>
      <c r="H20" s="5"/>
      <c r="I20" s="125"/>
      <c r="J20" s="5"/>
      <c r="K20" s="5"/>
    </row>
    <row r="21" spans="1:13" ht="17">
      <c r="A21" s="38" t="s">
        <v>35</v>
      </c>
      <c r="B21" s="38"/>
      <c r="C21" s="66">
        <f>SUM(C11+C7)</f>
        <v>285442.87</v>
      </c>
      <c r="D21" s="74">
        <f>SUM(D11+D7)</f>
        <v>92580.36</v>
      </c>
      <c r="E21" s="75"/>
      <c r="F21" s="76">
        <f>SUM(F11+F7)</f>
        <v>246280.28</v>
      </c>
      <c r="G21" s="77">
        <f>SUM(G11+G7)</f>
        <v>0</v>
      </c>
      <c r="H21" s="5"/>
      <c r="I21" s="125"/>
      <c r="J21" s="5"/>
      <c r="K21" s="5"/>
    </row>
    <row r="22" spans="1:13">
      <c r="C22" s="17"/>
      <c r="D22" s="67"/>
      <c r="E22" s="4"/>
      <c r="F22" s="52"/>
      <c r="G22" s="18"/>
      <c r="H22" s="5"/>
      <c r="I22" s="125"/>
      <c r="J22" s="5"/>
      <c r="K22" s="5"/>
    </row>
    <row r="23" spans="1:13">
      <c r="C23" s="17"/>
      <c r="D23" s="18"/>
      <c r="E23" s="4"/>
      <c r="F23" s="52"/>
      <c r="G23" s="18"/>
      <c r="H23" s="5"/>
      <c r="I23" s="125"/>
      <c r="J23" s="5"/>
      <c r="K23" s="5"/>
    </row>
    <row r="24" spans="1:13" s="9" customFormat="1" ht="18.5">
      <c r="A24" s="11" t="s">
        <v>7</v>
      </c>
      <c r="B24"/>
      <c r="C24" s="17"/>
      <c r="D24" s="18"/>
      <c r="E24" s="4"/>
      <c r="F24" s="52"/>
      <c r="G24" s="18"/>
      <c r="H24" s="5"/>
      <c r="I24" s="127"/>
      <c r="J24" s="10"/>
      <c r="K24" s="10"/>
    </row>
    <row r="25" spans="1:13" s="9" customFormat="1">
      <c r="A25" s="6" t="s">
        <v>33</v>
      </c>
      <c r="B25"/>
      <c r="C25" s="20">
        <f>SUM(C26:C27)</f>
        <v>82472</v>
      </c>
      <c r="D25" s="21">
        <f>SUM(D26:D27)</f>
        <v>21341.95</v>
      </c>
      <c r="E25" s="8"/>
      <c r="F25" s="53">
        <f>SUM(F26:F27)</f>
        <v>87000</v>
      </c>
      <c r="G25" s="21">
        <f>SUM(G26:G27)</f>
        <v>0</v>
      </c>
      <c r="H25" s="10"/>
      <c r="I25" s="125" t="s">
        <v>122</v>
      </c>
      <c r="J25" s="10"/>
      <c r="K25" s="10"/>
    </row>
    <row r="26" spans="1:13">
      <c r="A26" s="147" t="s">
        <v>176</v>
      </c>
      <c r="B26" s="147" t="s">
        <v>169</v>
      </c>
      <c r="C26" s="19">
        <v>37172</v>
      </c>
      <c r="D26" s="22">
        <v>21341.95</v>
      </c>
      <c r="E26" s="149" t="s">
        <v>172</v>
      </c>
      <c r="F26" s="54">
        <v>40000</v>
      </c>
      <c r="G26" s="22"/>
      <c r="H26" s="5"/>
      <c r="I26" s="125" t="s">
        <v>123</v>
      </c>
      <c r="J26" s="5"/>
      <c r="K26" s="5"/>
    </row>
    <row r="27" spans="1:13">
      <c r="A27" s="147" t="s">
        <v>177</v>
      </c>
      <c r="B27" s="147" t="s">
        <v>171</v>
      </c>
      <c r="C27" s="19">
        <v>45300</v>
      </c>
      <c r="D27" s="22"/>
      <c r="E27" s="149" t="s">
        <v>173</v>
      </c>
      <c r="F27" s="54">
        <v>47000</v>
      </c>
      <c r="G27" s="22"/>
      <c r="H27" s="5"/>
      <c r="I27" s="125" t="s">
        <v>124</v>
      </c>
      <c r="J27" s="5"/>
      <c r="K27" s="5"/>
    </row>
    <row r="28" spans="1:13">
      <c r="A28" s="147" t="s">
        <v>175</v>
      </c>
      <c r="C28" s="17"/>
      <c r="D28" s="18"/>
      <c r="E28" s="4"/>
      <c r="F28" s="52"/>
      <c r="G28" s="18"/>
      <c r="H28" s="5"/>
      <c r="I28" s="125"/>
      <c r="J28" s="5"/>
      <c r="K28" s="5"/>
    </row>
    <row r="29" spans="1:13">
      <c r="A29" s="147"/>
      <c r="C29" s="17"/>
      <c r="D29" s="82"/>
      <c r="E29" s="4"/>
      <c r="F29" s="78"/>
      <c r="G29" s="82"/>
      <c r="H29" s="5"/>
      <c r="I29" s="125"/>
      <c r="J29" s="5"/>
      <c r="K29" s="5"/>
    </row>
    <row r="30" spans="1:13">
      <c r="A30" s="6" t="s">
        <v>12</v>
      </c>
      <c r="C30" s="20">
        <f>SUM(C31:C39)</f>
        <v>14566.95</v>
      </c>
      <c r="D30" s="21">
        <f>SUM(D31:D39)</f>
        <v>10566.95</v>
      </c>
      <c r="E30" s="8"/>
      <c r="F30" s="53">
        <f>SUM(F31:F39)</f>
        <v>18000</v>
      </c>
      <c r="G30" s="21">
        <f>SUM(G31:G40)</f>
        <v>0</v>
      </c>
      <c r="H30" s="5"/>
      <c r="I30" s="125" t="s">
        <v>125</v>
      </c>
      <c r="J30" s="5"/>
      <c r="K30" s="5"/>
    </row>
    <row r="31" spans="1:13">
      <c r="A31" t="s">
        <v>8</v>
      </c>
      <c r="C31" s="105">
        <v>1962.9</v>
      </c>
      <c r="D31" s="82">
        <v>1962.9</v>
      </c>
      <c r="E31" s="4"/>
      <c r="F31" s="52">
        <v>2000</v>
      </c>
      <c r="G31" s="18"/>
      <c r="H31" s="5"/>
      <c r="I31" s="125"/>
      <c r="J31" s="144" t="s">
        <v>166</v>
      </c>
      <c r="K31" s="143"/>
      <c r="L31" s="142"/>
      <c r="M31" s="145">
        <f>SUM(D31:D38)</f>
        <v>10566.95</v>
      </c>
    </row>
    <row r="32" spans="1:13">
      <c r="A32" t="s">
        <v>9</v>
      </c>
      <c r="C32" s="106">
        <v>1908.66</v>
      </c>
      <c r="D32" s="82">
        <v>1908.66</v>
      </c>
      <c r="E32" s="4"/>
      <c r="F32" s="52">
        <v>2000</v>
      </c>
      <c r="G32" s="18"/>
      <c r="H32" s="5"/>
      <c r="I32" s="125"/>
      <c r="J32" s="5"/>
      <c r="K32" s="5"/>
    </row>
    <row r="33" spans="1:16">
      <c r="A33" t="s">
        <v>10</v>
      </c>
      <c r="C33" s="106">
        <v>1898.65</v>
      </c>
      <c r="D33" s="82">
        <v>1898.65</v>
      </c>
      <c r="E33" s="4"/>
      <c r="F33" s="52">
        <v>2000</v>
      </c>
      <c r="G33" s="18"/>
      <c r="H33" s="5"/>
      <c r="I33" s="125"/>
      <c r="J33" s="5"/>
      <c r="K33" s="5"/>
    </row>
    <row r="34" spans="1:16">
      <c r="A34" t="s">
        <v>11</v>
      </c>
      <c r="C34" s="106">
        <v>839.27</v>
      </c>
      <c r="D34" s="82">
        <v>839.27</v>
      </c>
      <c r="E34" s="4"/>
      <c r="F34" s="52">
        <v>2000</v>
      </c>
      <c r="G34" s="18"/>
      <c r="H34" s="5"/>
      <c r="I34" s="125"/>
      <c r="J34" s="5"/>
      <c r="K34" s="5"/>
    </row>
    <row r="35" spans="1:16">
      <c r="A35" t="s">
        <v>13</v>
      </c>
      <c r="C35" s="107">
        <v>2000</v>
      </c>
      <c r="D35" s="82">
        <v>0</v>
      </c>
      <c r="E35" s="4"/>
      <c r="F35" s="52">
        <v>2000</v>
      </c>
      <c r="G35" s="18"/>
      <c r="H35" s="5"/>
      <c r="I35" s="125"/>
      <c r="J35" s="5"/>
      <c r="K35" s="5"/>
    </row>
    <row r="36" spans="1:16">
      <c r="A36" t="s">
        <v>14</v>
      </c>
      <c r="C36" s="106">
        <v>1937.48</v>
      </c>
      <c r="D36" s="82">
        <v>1937.48</v>
      </c>
      <c r="E36" s="4"/>
      <c r="F36" s="52">
        <v>2000</v>
      </c>
      <c r="G36" s="18"/>
      <c r="H36" s="5"/>
      <c r="I36" s="125"/>
      <c r="J36" s="5"/>
      <c r="K36" s="5"/>
    </row>
    <row r="37" spans="1:16">
      <c r="A37" t="s">
        <v>15</v>
      </c>
      <c r="C37" s="106">
        <v>519.99</v>
      </c>
      <c r="D37" s="82">
        <v>519.99</v>
      </c>
      <c r="E37" s="4"/>
      <c r="F37" s="52">
        <v>2000</v>
      </c>
      <c r="G37" s="18"/>
      <c r="H37" s="5"/>
      <c r="I37" s="125"/>
      <c r="J37" s="5"/>
      <c r="K37" s="5"/>
    </row>
    <row r="38" spans="1:16">
      <c r="A38" t="s">
        <v>39</v>
      </c>
      <c r="C38" s="109">
        <v>1500</v>
      </c>
      <c r="D38" s="82">
        <v>1500</v>
      </c>
      <c r="E38" s="4"/>
      <c r="F38" s="52">
        <v>2000</v>
      </c>
      <c r="G38" s="18"/>
      <c r="H38" s="5"/>
      <c r="I38" s="125" t="s">
        <v>126</v>
      </c>
      <c r="J38" s="5"/>
      <c r="K38" s="5"/>
    </row>
    <row r="39" spans="1:16">
      <c r="A39" t="s">
        <v>16</v>
      </c>
      <c r="C39" s="106">
        <v>2000</v>
      </c>
      <c r="D39" s="18"/>
      <c r="E39" s="4"/>
      <c r="F39" s="52">
        <v>2000</v>
      </c>
      <c r="G39" s="18"/>
      <c r="H39" s="5"/>
      <c r="I39" s="125"/>
      <c r="J39" s="5"/>
      <c r="K39" s="5"/>
    </row>
    <row r="40" spans="1:16">
      <c r="C40" s="17"/>
      <c r="D40" s="18"/>
      <c r="E40" s="4"/>
      <c r="F40" s="52"/>
      <c r="G40" s="23"/>
      <c r="H40" s="5"/>
      <c r="I40" s="125"/>
      <c r="J40" s="5"/>
      <c r="K40" s="5"/>
    </row>
    <row r="41" spans="1:16">
      <c r="C41" s="17"/>
      <c r="D41" s="18"/>
      <c r="E41" s="4"/>
      <c r="F41" s="52"/>
      <c r="G41" s="18"/>
      <c r="H41" s="5"/>
      <c r="I41" s="125"/>
      <c r="J41" s="5"/>
      <c r="K41" s="5"/>
    </row>
    <row r="42" spans="1:16">
      <c r="A42" s="7" t="s">
        <v>17</v>
      </c>
      <c r="C42" s="20">
        <f>SUM(C43:C55)</f>
        <v>59770</v>
      </c>
      <c r="D42" s="21">
        <f>SUM(D43:D55)</f>
        <v>30287.05</v>
      </c>
      <c r="E42" s="8"/>
      <c r="F42" s="53">
        <f>SUM(F43:F55)</f>
        <v>26520</v>
      </c>
      <c r="G42" s="21">
        <f>SUM(G43:G55)</f>
        <v>0</v>
      </c>
      <c r="H42" s="5"/>
      <c r="I42" s="125"/>
      <c r="J42" s="5"/>
      <c r="K42" s="5"/>
    </row>
    <row r="43" spans="1:16">
      <c r="A43" t="s">
        <v>18</v>
      </c>
      <c r="C43" s="105">
        <v>52000</v>
      </c>
      <c r="D43" s="18">
        <v>27548.14</v>
      </c>
      <c r="E43" s="4"/>
      <c r="F43" s="52">
        <v>20000</v>
      </c>
      <c r="G43" s="18"/>
      <c r="H43" s="5"/>
      <c r="I43" s="125"/>
      <c r="J43" s="5"/>
      <c r="K43" s="5"/>
      <c r="L43" s="5"/>
      <c r="M43" s="5"/>
      <c r="N43" s="5"/>
      <c r="O43" s="5"/>
      <c r="P43" s="5"/>
    </row>
    <row r="44" spans="1:16">
      <c r="A44" t="s">
        <v>19</v>
      </c>
      <c r="C44" s="106">
        <v>2000</v>
      </c>
      <c r="D44" s="18">
        <v>133.21</v>
      </c>
      <c r="E44" s="4"/>
      <c r="F44" s="52">
        <v>2000</v>
      </c>
      <c r="G44" s="18"/>
      <c r="H44" s="5"/>
      <c r="I44" s="125"/>
      <c r="J44" s="5"/>
      <c r="K44" s="5"/>
      <c r="L44" s="5"/>
      <c r="M44" s="5"/>
      <c r="N44" s="5"/>
      <c r="O44" s="5"/>
      <c r="P44" s="5"/>
    </row>
    <row r="45" spans="1:16">
      <c r="A45" t="s">
        <v>20</v>
      </c>
      <c r="C45" s="106">
        <v>1000</v>
      </c>
      <c r="D45" s="18">
        <v>373.6</v>
      </c>
      <c r="E45" s="4"/>
      <c r="F45" s="52">
        <v>500</v>
      </c>
      <c r="G45" s="18"/>
      <c r="H45" s="5"/>
      <c r="I45" s="125" t="s">
        <v>127</v>
      </c>
      <c r="J45" s="5" t="s">
        <v>131</v>
      </c>
      <c r="K45" s="5"/>
      <c r="L45" s="5"/>
      <c r="M45" s="5"/>
      <c r="N45" s="5"/>
      <c r="O45" s="5"/>
      <c r="P45" s="5"/>
    </row>
    <row r="46" spans="1:16">
      <c r="A46" s="84" t="s">
        <v>49</v>
      </c>
      <c r="C46" s="109">
        <v>700</v>
      </c>
      <c r="D46" s="18">
        <v>100</v>
      </c>
      <c r="E46" s="4"/>
      <c r="F46" s="52">
        <v>400</v>
      </c>
      <c r="G46" s="18"/>
      <c r="H46" s="5"/>
      <c r="I46" s="125" t="s">
        <v>128</v>
      </c>
      <c r="J46" s="5"/>
      <c r="K46" s="5"/>
      <c r="L46" s="5"/>
      <c r="M46" s="5"/>
      <c r="N46" s="5"/>
      <c r="O46" s="5"/>
      <c r="P46" s="5"/>
    </row>
    <row r="47" spans="1:16">
      <c r="A47" s="84" t="s">
        <v>4</v>
      </c>
      <c r="C47" s="109"/>
      <c r="D47" s="18"/>
      <c r="E47" s="4"/>
      <c r="F47" s="52">
        <v>0</v>
      </c>
      <c r="G47" s="18"/>
      <c r="H47" s="5"/>
      <c r="I47" s="125"/>
      <c r="J47" s="5"/>
      <c r="K47" s="5"/>
      <c r="L47" s="5"/>
      <c r="M47" s="5"/>
      <c r="N47" s="5"/>
      <c r="O47" s="5"/>
      <c r="P47" s="5"/>
    </row>
    <row r="48" spans="1:16">
      <c r="A48" t="s">
        <v>21</v>
      </c>
      <c r="C48" s="106">
        <v>250</v>
      </c>
      <c r="D48" s="18">
        <v>30</v>
      </c>
      <c r="E48" s="4"/>
      <c r="F48" s="52">
        <v>250</v>
      </c>
      <c r="G48" s="18"/>
      <c r="H48" s="5"/>
      <c r="I48" s="125" t="s">
        <v>129</v>
      </c>
      <c r="J48" s="5"/>
      <c r="K48" s="5"/>
      <c r="L48" s="5"/>
      <c r="M48" s="5"/>
      <c r="N48" s="5"/>
      <c r="O48" s="5"/>
      <c r="P48" s="5"/>
    </row>
    <row r="49" spans="1:16">
      <c r="A49" s="84" t="s">
        <v>50</v>
      </c>
      <c r="C49" s="106">
        <v>300</v>
      </c>
      <c r="D49" s="18">
        <v>170</v>
      </c>
      <c r="E49" s="4"/>
      <c r="F49" s="52">
        <v>300</v>
      </c>
      <c r="G49" s="18"/>
      <c r="H49" s="5"/>
      <c r="I49" s="125"/>
      <c r="J49" s="5"/>
      <c r="K49" s="5"/>
      <c r="L49" s="5"/>
      <c r="M49" s="5"/>
      <c r="N49" s="5"/>
      <c r="O49" s="5"/>
      <c r="P49" s="5"/>
    </row>
    <row r="50" spans="1:16">
      <c r="A50" t="s">
        <v>22</v>
      </c>
      <c r="C50" s="109">
        <v>220</v>
      </c>
      <c r="D50" s="18">
        <v>171.45</v>
      </c>
      <c r="E50" s="4"/>
      <c r="F50" s="52">
        <v>220</v>
      </c>
      <c r="G50" s="18"/>
      <c r="H50" s="5"/>
      <c r="I50" s="125"/>
      <c r="J50" s="5"/>
      <c r="K50" s="5"/>
      <c r="L50" s="5"/>
      <c r="M50" s="5"/>
      <c r="N50" s="5"/>
      <c r="O50" s="5"/>
      <c r="P50" s="5"/>
    </row>
    <row r="51" spans="1:16">
      <c r="A51" t="s">
        <v>23</v>
      </c>
      <c r="C51" s="109">
        <v>900</v>
      </c>
      <c r="D51" s="18">
        <v>250</v>
      </c>
      <c r="E51" s="4"/>
      <c r="F51" s="52">
        <v>900</v>
      </c>
      <c r="G51" s="18"/>
      <c r="H51" s="5"/>
      <c r="I51" s="125"/>
      <c r="J51" s="5"/>
      <c r="K51" s="5"/>
      <c r="L51" s="5"/>
      <c r="M51" s="5"/>
      <c r="N51" s="5"/>
      <c r="O51" s="5"/>
      <c r="P51" s="5"/>
    </row>
    <row r="52" spans="1:16">
      <c r="A52" t="s">
        <v>59</v>
      </c>
      <c r="C52" s="106">
        <v>500</v>
      </c>
      <c r="D52" s="18">
        <v>333.5</v>
      </c>
      <c r="E52" s="4"/>
      <c r="F52" s="52">
        <v>500</v>
      </c>
      <c r="G52" s="18"/>
      <c r="H52" s="5"/>
      <c r="I52" s="125"/>
      <c r="J52" s="5"/>
      <c r="K52" s="5"/>
      <c r="L52" s="5"/>
      <c r="M52" s="5"/>
      <c r="N52" s="5"/>
      <c r="O52" s="5"/>
      <c r="P52" s="5"/>
    </row>
    <row r="53" spans="1:16">
      <c r="A53" t="s">
        <v>25</v>
      </c>
      <c r="C53" s="109">
        <v>1200</v>
      </c>
      <c r="D53" s="18">
        <v>1000</v>
      </c>
      <c r="E53" s="4"/>
      <c r="F53" s="52">
        <v>1200</v>
      </c>
      <c r="G53" s="18"/>
      <c r="H53" s="5"/>
      <c r="I53" s="125"/>
      <c r="J53" s="5"/>
      <c r="K53" s="5"/>
      <c r="L53" s="5"/>
      <c r="M53" s="5"/>
      <c r="N53" s="5"/>
      <c r="O53" s="5"/>
      <c r="P53" s="5"/>
    </row>
    <row r="54" spans="1:16">
      <c r="A54" t="s">
        <v>40</v>
      </c>
      <c r="C54" s="109">
        <v>300</v>
      </c>
      <c r="D54" s="18">
        <v>177.15</v>
      </c>
      <c r="E54" s="4"/>
      <c r="F54" s="131">
        <v>150</v>
      </c>
      <c r="G54" s="18"/>
      <c r="H54" s="5" t="s">
        <v>133</v>
      </c>
      <c r="I54" s="125"/>
      <c r="J54" s="144" t="s">
        <v>167</v>
      </c>
      <c r="K54" s="5"/>
      <c r="L54" s="5"/>
      <c r="M54" s="5"/>
      <c r="N54" s="5"/>
      <c r="O54" s="5"/>
      <c r="P54" s="5"/>
    </row>
    <row r="55" spans="1:16">
      <c r="A55" t="s">
        <v>26</v>
      </c>
      <c r="C55" s="106">
        <v>400</v>
      </c>
      <c r="D55" s="18">
        <v>0</v>
      </c>
      <c r="E55" s="4"/>
      <c r="F55" s="52">
        <v>100</v>
      </c>
      <c r="G55" s="18"/>
      <c r="H55" s="5"/>
      <c r="I55" s="125"/>
      <c r="J55" s="5"/>
      <c r="K55" s="5"/>
      <c r="L55" s="5"/>
      <c r="M55" s="5"/>
      <c r="N55" s="5"/>
      <c r="O55" s="5"/>
      <c r="P55" s="5"/>
    </row>
    <row r="56" spans="1:16">
      <c r="C56" s="17"/>
      <c r="D56" s="18"/>
      <c r="E56" s="4"/>
      <c r="F56" s="52"/>
      <c r="G56" s="18"/>
      <c r="H56" s="5"/>
      <c r="I56" s="125"/>
      <c r="J56" s="5"/>
      <c r="K56" s="5"/>
      <c r="L56" s="5"/>
      <c r="M56" s="5"/>
      <c r="N56" s="5"/>
      <c r="O56" s="5"/>
      <c r="P56" s="5"/>
    </row>
    <row r="57" spans="1:16">
      <c r="C57" s="17"/>
      <c r="D57" s="18"/>
      <c r="E57" s="4"/>
      <c r="F57" s="52"/>
      <c r="G57" s="18"/>
      <c r="H57" s="5"/>
      <c r="I57" s="125"/>
      <c r="J57" s="5"/>
      <c r="K57" s="5"/>
      <c r="L57" s="5"/>
      <c r="M57" s="5"/>
      <c r="N57" s="5"/>
      <c r="O57" s="5"/>
      <c r="P57" s="5"/>
    </row>
    <row r="58" spans="1:16">
      <c r="A58" s="6" t="s">
        <v>58</v>
      </c>
      <c r="C58" s="20">
        <f>SUM(C59:C73)</f>
        <v>67523.64</v>
      </c>
      <c r="D58" s="21">
        <f>SUM(D59:D73)</f>
        <v>31045.319999999996</v>
      </c>
      <c r="E58" s="8"/>
      <c r="F58" s="53">
        <f>SUM(F59:F73)</f>
        <v>63400</v>
      </c>
      <c r="G58" s="21">
        <f>SUM(G59:G73)</f>
        <v>0</v>
      </c>
      <c r="H58" s="5"/>
      <c r="I58" s="125"/>
      <c r="J58" s="5"/>
      <c r="K58" s="5"/>
      <c r="L58" s="5"/>
      <c r="M58" s="5"/>
      <c r="N58" s="5"/>
      <c r="O58" s="5"/>
      <c r="P58" s="5"/>
    </row>
    <row r="59" spans="1:16">
      <c r="A59" t="s">
        <v>5</v>
      </c>
      <c r="C59" s="105">
        <v>5000</v>
      </c>
      <c r="D59" s="18">
        <v>800</v>
      </c>
      <c r="E59" s="4"/>
      <c r="F59" s="131">
        <v>2500</v>
      </c>
      <c r="G59" s="18"/>
      <c r="H59" s="5" t="s">
        <v>134</v>
      </c>
      <c r="I59" s="125"/>
      <c r="J59" s="5"/>
      <c r="K59" s="5"/>
      <c r="L59" s="5"/>
      <c r="M59" s="5"/>
      <c r="N59" s="5"/>
      <c r="O59" s="5"/>
      <c r="P59" s="5"/>
    </row>
    <row r="60" spans="1:16">
      <c r="A60" t="s">
        <v>27</v>
      </c>
      <c r="C60" s="109">
        <v>5000</v>
      </c>
      <c r="D60" s="18">
        <v>1190</v>
      </c>
      <c r="E60" s="4"/>
      <c r="F60" s="52">
        <v>5000</v>
      </c>
      <c r="G60" s="18"/>
      <c r="H60" s="5"/>
      <c r="I60" s="125"/>
      <c r="J60" s="5"/>
      <c r="K60" s="5"/>
      <c r="L60" s="5"/>
      <c r="M60" s="5"/>
      <c r="N60" s="5"/>
      <c r="O60" s="5"/>
      <c r="P60" s="5"/>
    </row>
    <row r="61" spans="1:16">
      <c r="A61" t="s">
        <v>174</v>
      </c>
      <c r="C61" s="106">
        <v>12500</v>
      </c>
      <c r="D61" s="18">
        <v>12182.46</v>
      </c>
      <c r="E61" s="4"/>
      <c r="F61" s="52">
        <v>10000</v>
      </c>
      <c r="G61" s="18"/>
      <c r="H61" s="5"/>
      <c r="I61" s="125"/>
      <c r="J61" s="5"/>
      <c r="K61" s="5"/>
      <c r="L61" s="5"/>
      <c r="M61" s="5"/>
      <c r="N61" s="5"/>
      <c r="O61" s="5"/>
      <c r="P61" s="5"/>
    </row>
    <row r="62" spans="1:16">
      <c r="A62" t="s">
        <v>28</v>
      </c>
      <c r="C62" s="106"/>
      <c r="D62" s="18"/>
      <c r="E62" s="4"/>
      <c r="F62" s="58"/>
      <c r="G62" s="18"/>
      <c r="H62" s="5"/>
      <c r="I62" s="125"/>
      <c r="J62" s="5"/>
      <c r="K62" s="5"/>
      <c r="L62" s="5"/>
      <c r="M62" s="5"/>
      <c r="N62" s="5"/>
      <c r="O62" s="5"/>
      <c r="P62" s="5"/>
    </row>
    <row r="63" spans="1:16">
      <c r="A63" t="s">
        <v>52</v>
      </c>
      <c r="C63" s="111">
        <v>20000</v>
      </c>
      <c r="D63" s="130">
        <v>10721.46</v>
      </c>
      <c r="F63" s="78">
        <v>20000</v>
      </c>
      <c r="G63" s="18"/>
      <c r="H63" s="5"/>
      <c r="I63" s="125"/>
      <c r="J63" s="144">
        <v>22500</v>
      </c>
      <c r="K63" s="5"/>
      <c r="L63" s="5"/>
      <c r="M63" s="5"/>
      <c r="N63" s="5"/>
      <c r="O63" s="5"/>
      <c r="P63" s="5"/>
    </row>
    <row r="64" spans="1:16">
      <c r="A64" t="s">
        <v>53</v>
      </c>
      <c r="C64" s="112">
        <v>14000</v>
      </c>
      <c r="D64" s="130">
        <v>50</v>
      </c>
      <c r="F64" s="78">
        <v>14000</v>
      </c>
      <c r="G64" s="101"/>
      <c r="H64" s="5"/>
      <c r="I64" s="125"/>
      <c r="J64" s="144">
        <v>15500</v>
      </c>
      <c r="K64" s="5"/>
      <c r="L64" s="5"/>
      <c r="M64" s="5"/>
      <c r="N64" s="5"/>
      <c r="O64" s="5"/>
      <c r="P64" s="5"/>
    </row>
    <row r="65" spans="1:16">
      <c r="A65" t="s">
        <v>61</v>
      </c>
      <c r="C65" s="113">
        <v>123.64</v>
      </c>
      <c r="D65" s="100"/>
      <c r="F65" s="114">
        <v>2000</v>
      </c>
      <c r="G65" s="102"/>
      <c r="H65" s="5"/>
      <c r="I65" s="125"/>
      <c r="J65" s="5"/>
      <c r="K65" s="5"/>
      <c r="L65" s="5"/>
      <c r="M65" s="5"/>
      <c r="N65" s="5"/>
      <c r="O65" s="5"/>
      <c r="P65" s="5"/>
    </row>
    <row r="66" spans="1:16">
      <c r="A66" t="s">
        <v>29</v>
      </c>
      <c r="C66" s="106">
        <v>1000</v>
      </c>
      <c r="D66" s="82"/>
      <c r="E66" s="4"/>
      <c r="F66" s="78">
        <v>1000</v>
      </c>
      <c r="G66" s="103"/>
      <c r="H66" s="5" t="s">
        <v>70</v>
      </c>
      <c r="I66" s="125"/>
      <c r="J66" s="5"/>
      <c r="K66" s="5"/>
      <c r="L66" s="5"/>
      <c r="M66" s="5"/>
      <c r="N66" s="5"/>
      <c r="O66" s="5"/>
      <c r="P66" s="5"/>
    </row>
    <row r="67" spans="1:16">
      <c r="A67" s="84" t="s">
        <v>57</v>
      </c>
      <c r="C67" s="106">
        <v>1000</v>
      </c>
      <c r="D67" s="82">
        <v>556.64</v>
      </c>
      <c r="E67" s="4"/>
      <c r="F67" s="78">
        <v>1000</v>
      </c>
      <c r="G67" s="82"/>
      <c r="H67" s="5"/>
      <c r="I67" s="125"/>
      <c r="J67" s="5"/>
      <c r="K67" s="5"/>
      <c r="L67" s="5"/>
      <c r="M67" s="5"/>
      <c r="N67" s="5"/>
      <c r="O67" s="5"/>
      <c r="P67" s="5"/>
    </row>
    <row r="68" spans="1:16">
      <c r="A68" s="84" t="s">
        <v>24</v>
      </c>
      <c r="C68" s="109">
        <v>4500</v>
      </c>
      <c r="D68" s="82">
        <v>3657.05</v>
      </c>
      <c r="E68" s="4"/>
      <c r="F68" s="78">
        <v>5000</v>
      </c>
      <c r="G68" s="82"/>
      <c r="H68" s="115"/>
      <c r="I68" s="125"/>
      <c r="J68" s="5"/>
      <c r="K68" s="5"/>
      <c r="L68" s="5"/>
      <c r="M68" s="5"/>
      <c r="N68" s="5"/>
      <c r="O68" s="5"/>
      <c r="P68" s="5"/>
    </row>
    <row r="69" spans="1:16">
      <c r="A69" t="s">
        <v>31</v>
      </c>
      <c r="C69" s="106">
        <v>400</v>
      </c>
      <c r="D69" s="82"/>
      <c r="E69" s="4"/>
      <c r="F69" s="78">
        <v>500</v>
      </c>
      <c r="G69" s="82"/>
      <c r="H69" s="36"/>
      <c r="I69" s="125"/>
      <c r="J69" s="5"/>
      <c r="K69" s="5"/>
      <c r="L69" s="79"/>
      <c r="M69" s="5"/>
      <c r="N69" s="5"/>
      <c r="O69" s="5"/>
      <c r="P69" s="5"/>
    </row>
    <row r="70" spans="1:16">
      <c r="A70" t="s">
        <v>32</v>
      </c>
      <c r="C70" s="106">
        <v>1000</v>
      </c>
      <c r="D70" s="82">
        <v>887.71</v>
      </c>
      <c r="E70" s="4"/>
      <c r="F70" s="78">
        <v>1000</v>
      </c>
      <c r="G70" s="82"/>
      <c r="H70" s="5"/>
      <c r="I70" s="125"/>
      <c r="J70" s="5"/>
      <c r="K70" s="5"/>
      <c r="L70" s="5"/>
      <c r="M70" s="5"/>
      <c r="N70" s="5"/>
      <c r="O70" s="5"/>
      <c r="P70" s="5"/>
    </row>
    <row r="71" spans="1:16">
      <c r="A71" t="s">
        <v>30</v>
      </c>
      <c r="C71" s="106">
        <v>2000</v>
      </c>
      <c r="D71" s="18">
        <v>1000</v>
      </c>
      <c r="E71" s="4"/>
      <c r="F71" s="52">
        <v>800</v>
      </c>
      <c r="G71" s="18"/>
      <c r="H71" s="36" t="s">
        <v>70</v>
      </c>
      <c r="I71" s="125" t="s">
        <v>132</v>
      </c>
      <c r="J71" s="143" t="s">
        <v>168</v>
      </c>
      <c r="K71" s="5"/>
      <c r="L71" s="5"/>
      <c r="M71" s="5"/>
      <c r="N71" s="5"/>
      <c r="O71" s="5"/>
      <c r="P71" s="5"/>
    </row>
    <row r="72" spans="1:16">
      <c r="A72" t="s">
        <v>41</v>
      </c>
      <c r="C72" s="109">
        <v>500</v>
      </c>
      <c r="D72" s="18"/>
      <c r="E72" s="4"/>
      <c r="F72" s="52">
        <v>500</v>
      </c>
      <c r="G72" s="18"/>
      <c r="H72" s="36"/>
      <c r="I72" s="128"/>
      <c r="J72" s="13"/>
      <c r="K72" s="13"/>
      <c r="L72" s="5"/>
      <c r="M72" s="5"/>
      <c r="N72" s="5"/>
      <c r="O72" s="5"/>
      <c r="P72" s="5"/>
    </row>
    <row r="73" spans="1:16" s="12" customFormat="1">
      <c r="A73" t="s">
        <v>26</v>
      </c>
      <c r="B73"/>
      <c r="C73" s="107">
        <v>500</v>
      </c>
      <c r="D73" s="18"/>
      <c r="E73" s="4"/>
      <c r="F73" s="131">
        <v>100</v>
      </c>
      <c r="G73" s="18"/>
      <c r="H73" s="36"/>
      <c r="I73" s="125"/>
      <c r="J73" s="5"/>
      <c r="K73" s="5"/>
      <c r="L73" s="13"/>
      <c r="M73" s="13"/>
      <c r="N73" s="13"/>
      <c r="O73" s="13"/>
      <c r="P73" s="13"/>
    </row>
    <row r="74" spans="1:16">
      <c r="C74" s="17"/>
      <c r="D74" s="82"/>
      <c r="E74" s="4"/>
      <c r="F74" s="58"/>
      <c r="G74" s="82"/>
      <c r="H74" s="36"/>
      <c r="I74" s="125"/>
      <c r="J74" s="5"/>
      <c r="K74" s="5"/>
      <c r="L74" s="5"/>
      <c r="M74" s="5"/>
      <c r="N74" s="5"/>
      <c r="O74" s="5"/>
      <c r="P74" s="5"/>
    </row>
    <row r="75" spans="1:16">
      <c r="A75" s="90" t="s">
        <v>60</v>
      </c>
      <c r="B75" s="85"/>
      <c r="C75" s="86">
        <f>SUM(C58+C42+C30+C25)</f>
        <v>224332.59</v>
      </c>
      <c r="D75" s="87">
        <f>SUM(D58+D42+D30+D25)</f>
        <v>93241.26999999999</v>
      </c>
      <c r="E75" s="88"/>
      <c r="F75" s="89">
        <f>SUM(F58+F42+F30+F25)</f>
        <v>194920</v>
      </c>
      <c r="G75" s="87">
        <f>SUM(G58+G42+G30+G25)</f>
        <v>0</v>
      </c>
      <c r="H75" s="36"/>
      <c r="I75" s="125"/>
      <c r="J75" s="5"/>
      <c r="K75" s="5"/>
      <c r="L75" s="5"/>
      <c r="M75" s="5"/>
      <c r="N75" s="5"/>
      <c r="O75" s="5"/>
      <c r="P75" s="5"/>
    </row>
    <row r="76" spans="1:16" ht="17">
      <c r="C76" s="17"/>
      <c r="D76" s="67"/>
      <c r="E76" s="4"/>
      <c r="F76" s="59"/>
      <c r="G76" s="83"/>
      <c r="H76" s="38"/>
      <c r="I76" s="125"/>
      <c r="J76" s="5"/>
      <c r="K76" s="5"/>
      <c r="L76" s="5"/>
      <c r="M76" s="5"/>
      <c r="N76" s="5"/>
      <c r="O76" s="5"/>
      <c r="P76" s="5"/>
    </row>
    <row r="77" spans="1:16" ht="32">
      <c r="A77" s="41" t="s">
        <v>48</v>
      </c>
      <c r="B77" s="42"/>
      <c r="C77" s="43">
        <v>61130.28</v>
      </c>
      <c r="D77" s="44">
        <f>SUM(D78:D81)</f>
        <v>0</v>
      </c>
      <c r="E77" s="45"/>
      <c r="F77" s="55">
        <f>F21-F75</f>
        <v>51360.28</v>
      </c>
      <c r="G77" s="44">
        <f>SUM(G78:G81)</f>
        <v>0</v>
      </c>
      <c r="H77" s="5"/>
      <c r="I77" s="125"/>
      <c r="J77" s="5"/>
      <c r="K77" s="5"/>
      <c r="L77" s="5"/>
      <c r="M77" s="5"/>
      <c r="N77" s="5"/>
      <c r="O77" s="5"/>
      <c r="P77" s="5"/>
    </row>
    <row r="78" spans="1:16">
      <c r="A78" s="14" t="s">
        <v>56</v>
      </c>
      <c r="C78" s="17"/>
      <c r="D78" s="18"/>
      <c r="E78" s="4"/>
      <c r="F78" s="52"/>
      <c r="G78" s="18"/>
      <c r="H78" s="5"/>
      <c r="I78" s="125"/>
      <c r="J78" s="5"/>
      <c r="K78" s="5"/>
      <c r="L78" s="5"/>
      <c r="M78" s="5"/>
      <c r="N78" s="5"/>
      <c r="O78" s="5"/>
      <c r="P78" s="5"/>
    </row>
    <row r="79" spans="1:16" ht="17">
      <c r="A79" s="14" t="s">
        <v>62</v>
      </c>
      <c r="C79" s="99"/>
      <c r="D79" s="82"/>
      <c r="F79" s="63"/>
      <c r="G79" s="82"/>
      <c r="H79" s="5"/>
      <c r="I79" s="129"/>
      <c r="J79" s="40"/>
      <c r="K79" s="40"/>
      <c r="L79" s="5"/>
      <c r="M79" s="5"/>
      <c r="N79" s="5"/>
      <c r="O79" s="5"/>
      <c r="P79" s="5"/>
    </row>
    <row r="80" spans="1:16" s="38" customFormat="1" ht="17">
      <c r="A80" s="14" t="s">
        <v>37</v>
      </c>
      <c r="B80"/>
      <c r="C80" s="17"/>
      <c r="D80" s="18"/>
      <c r="E80" s="4"/>
      <c r="F80" s="52"/>
      <c r="G80" s="18"/>
      <c r="H80" s="5"/>
      <c r="I80" s="125"/>
      <c r="J80" s="5"/>
      <c r="K80" s="5"/>
      <c r="L80" s="40"/>
      <c r="M80" s="40"/>
      <c r="N80" s="40"/>
      <c r="O80" s="40"/>
      <c r="P80" s="40"/>
    </row>
    <row r="81" spans="1:17">
      <c r="A81" s="14" t="s">
        <v>38</v>
      </c>
      <c r="C81" s="17"/>
      <c r="D81" s="18"/>
      <c r="E81" s="4"/>
      <c r="F81" s="52"/>
      <c r="G81" s="18"/>
      <c r="H81" s="5"/>
      <c r="I81" s="125"/>
      <c r="J81" s="5"/>
      <c r="K81" s="5"/>
      <c r="L81" s="5"/>
      <c r="M81" s="5"/>
      <c r="N81" s="5"/>
      <c r="O81" s="5"/>
      <c r="P81" s="5"/>
    </row>
    <row r="82" spans="1:17">
      <c r="A82" s="14"/>
      <c r="C82" s="17"/>
      <c r="D82" s="18"/>
      <c r="E82" s="4"/>
      <c r="F82" s="52"/>
      <c r="G82" s="18"/>
      <c r="H82" s="5"/>
      <c r="I82" s="125"/>
      <c r="J82" s="5"/>
      <c r="K82" s="5"/>
      <c r="L82" s="5"/>
      <c r="M82" s="5"/>
      <c r="N82" s="5"/>
      <c r="O82" s="5"/>
      <c r="P82" s="5"/>
    </row>
    <row r="83" spans="1:17" ht="17">
      <c r="A83" s="37" t="s">
        <v>34</v>
      </c>
      <c r="B83" s="38"/>
      <c r="C83" s="39">
        <f>SUM(C77+C58+C42+C30+C25)</f>
        <v>285462.87</v>
      </c>
      <c r="D83" s="48">
        <f>SUM(D77+D58+D42+D30+D25)</f>
        <v>93241.26999999999</v>
      </c>
      <c r="E83" s="46"/>
      <c r="F83" s="80">
        <f>SUM(F77+F58+F42+F30+F25)</f>
        <v>246280.28</v>
      </c>
      <c r="G83" s="81">
        <f>SUM(G77+G58+G42+G30+G25)</f>
        <v>0</v>
      </c>
      <c r="H83" s="5"/>
      <c r="I83" s="125"/>
      <c r="J83" s="5"/>
      <c r="K83" s="5"/>
      <c r="L83" s="5"/>
      <c r="M83" s="5"/>
      <c r="N83" s="5"/>
      <c r="O83" s="5"/>
      <c r="P83" s="5"/>
    </row>
    <row r="84" spans="1:17">
      <c r="A84" s="14" t="s">
        <v>47</v>
      </c>
      <c r="C84" s="5">
        <f>SUM(C21-C83)</f>
        <v>-20</v>
      </c>
      <c r="D84" s="5">
        <f>SUM(D21-D83)</f>
        <v>-660.90999999998894</v>
      </c>
      <c r="E84" s="47"/>
      <c r="F84" s="5">
        <f>SUM(F21-F83)</f>
        <v>0</v>
      </c>
      <c r="G84" s="56">
        <v>0</v>
      </c>
      <c r="H84" s="5"/>
      <c r="I84" s="125"/>
      <c r="J84" s="5"/>
      <c r="K84" s="5"/>
      <c r="L84" s="5"/>
      <c r="M84" s="5"/>
      <c r="N84" s="5"/>
      <c r="O84" s="5"/>
      <c r="P84" s="5"/>
    </row>
    <row r="85" spans="1:17">
      <c r="C85" s="5"/>
      <c r="D85" s="5"/>
      <c r="E85" s="4"/>
      <c r="F85" s="5"/>
      <c r="G85" s="5"/>
      <c r="I85" s="125"/>
      <c r="J85" s="5"/>
      <c r="K85" s="5"/>
      <c r="L85" s="5"/>
      <c r="M85" s="5"/>
      <c r="N85" s="5"/>
      <c r="O85" s="5"/>
      <c r="P85" s="5"/>
    </row>
    <row r="86" spans="1:17">
      <c r="C86" s="5"/>
      <c r="D86" s="5"/>
      <c r="E86" s="4"/>
      <c r="F86" s="95" t="s">
        <v>68</v>
      </c>
      <c r="G86" s="96">
        <f>F11-F75</f>
        <v>-9770</v>
      </c>
      <c r="H86" s="5"/>
      <c r="I86" s="125"/>
      <c r="J86" s="5"/>
      <c r="K86" s="5"/>
      <c r="L86" s="5"/>
      <c r="M86" s="5"/>
      <c r="N86" s="5"/>
      <c r="O86" s="5"/>
      <c r="P86" s="5"/>
    </row>
    <row r="87" spans="1:17">
      <c r="C87" s="5"/>
      <c r="D87" s="5"/>
      <c r="E87" s="4"/>
      <c r="F87" s="5"/>
      <c r="G87" s="5"/>
      <c r="H87" s="5"/>
      <c r="I87" s="125"/>
      <c r="J87" s="5"/>
      <c r="K87" s="5"/>
      <c r="L87" s="5"/>
      <c r="M87" s="5"/>
      <c r="N87" s="5"/>
      <c r="O87" s="5"/>
      <c r="P87" s="5"/>
      <c r="Q87" s="5"/>
    </row>
    <row r="88" spans="1:17">
      <c r="C88" s="5"/>
      <c r="D88" s="4"/>
      <c r="E88" s="4"/>
      <c r="F88" s="4"/>
      <c r="G88" s="5"/>
      <c r="H88" s="5"/>
      <c r="I88" s="125"/>
      <c r="J88" s="5"/>
      <c r="K88" s="5"/>
      <c r="L88" s="5"/>
      <c r="M88" s="5"/>
      <c r="N88" s="5"/>
      <c r="O88" s="5"/>
      <c r="P88" s="5"/>
      <c r="Q88" s="5"/>
    </row>
    <row r="89" spans="1:17">
      <c r="A89" t="s">
        <v>69</v>
      </c>
      <c r="C89" s="5"/>
      <c r="D89" s="2"/>
      <c r="F89" s="2"/>
      <c r="H89" s="5"/>
      <c r="I89" s="125"/>
      <c r="J89" s="5"/>
      <c r="K89" s="5"/>
      <c r="L89" s="5"/>
      <c r="M89" s="5"/>
      <c r="N89" s="5"/>
      <c r="O89" s="5"/>
      <c r="P89" s="5"/>
      <c r="Q89" s="5"/>
    </row>
    <row r="90" spans="1:17">
      <c r="C90" s="139" t="s">
        <v>66</v>
      </c>
      <c r="D90" s="4"/>
      <c r="F90" s="140" t="s">
        <v>65</v>
      </c>
      <c r="H90" s="140" t="s">
        <v>162</v>
      </c>
      <c r="I90" s="125"/>
      <c r="J90" s="5"/>
      <c r="K90" s="5"/>
      <c r="L90" s="5"/>
      <c r="M90" s="5"/>
      <c r="N90" s="5"/>
      <c r="O90" s="5"/>
      <c r="P90" s="5"/>
      <c r="Q90" s="5"/>
    </row>
    <row r="91" spans="1:17">
      <c r="C91" s="141" t="s">
        <v>64</v>
      </c>
      <c r="D91" s="4"/>
      <c r="F91" s="104" t="s">
        <v>63</v>
      </c>
      <c r="H91" s="104" t="s">
        <v>163</v>
      </c>
      <c r="I91" s="125"/>
      <c r="J91" s="5"/>
      <c r="K91" s="5"/>
      <c r="L91" s="5"/>
      <c r="M91" s="5"/>
      <c r="N91" s="5"/>
      <c r="O91" s="5"/>
      <c r="P91" s="5"/>
      <c r="Q91" s="5"/>
    </row>
    <row r="92" spans="1:17">
      <c r="C92" s="1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C93" s="1"/>
      <c r="L93" s="5"/>
      <c r="M93" s="5"/>
      <c r="N93" s="5"/>
      <c r="O93" s="5"/>
      <c r="P93" s="5"/>
      <c r="Q93" s="5"/>
    </row>
    <row r="94" spans="1:17">
      <c r="C94" s="1"/>
    </row>
  </sheetData>
  <mergeCells count="2">
    <mergeCell ref="C3:D3"/>
    <mergeCell ref="F3:G3"/>
  </mergeCells>
  <phoneticPr fontId="18" type="noConversion"/>
  <printOptions gridLines="1"/>
  <pageMargins left="0.70866141732283472" right="0.70866141732283472" top="0.78740157480314965" bottom="0.78740157480314965" header="0.31496062992125984" footer="0.31496062992125984"/>
  <pageSetup paperSize="9"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2" sqref="B12"/>
    </sheetView>
  </sheetViews>
  <sheetFormatPr baseColWidth="10" defaultColWidth="11.81640625" defaultRowHeight="14.5"/>
  <cols>
    <col min="1" max="1" width="19.26953125" style="134" customWidth="1"/>
    <col min="2" max="2" width="24" style="134" customWidth="1"/>
    <col min="3" max="3" width="21.26953125" style="135" customWidth="1"/>
    <col min="4" max="4" width="20.7265625" style="134" customWidth="1"/>
    <col min="5" max="5" width="24.81640625" style="134" customWidth="1"/>
    <col min="6" max="6" width="18.453125" style="134" customWidth="1"/>
    <col min="7" max="16384" width="11.81640625" style="134"/>
  </cols>
  <sheetData>
    <row r="1" spans="1:7" ht="15.5">
      <c r="A1" s="132" t="s">
        <v>135</v>
      </c>
      <c r="B1" s="132" t="s">
        <v>136</v>
      </c>
      <c r="C1" s="133" t="s">
        <v>137</v>
      </c>
      <c r="E1" s="132" t="s">
        <v>138</v>
      </c>
      <c r="F1" s="132" t="s">
        <v>139</v>
      </c>
      <c r="G1" s="132" t="s">
        <v>140</v>
      </c>
    </row>
    <row r="3" spans="1:7">
      <c r="B3" s="134" t="s">
        <v>141</v>
      </c>
      <c r="C3" s="135">
        <v>9.49</v>
      </c>
      <c r="D3" s="134" t="s">
        <v>142</v>
      </c>
      <c r="E3" s="134" t="s">
        <v>143</v>
      </c>
      <c r="F3" s="134" t="s">
        <v>144</v>
      </c>
      <c r="G3" s="134" t="s">
        <v>145</v>
      </c>
    </row>
    <row r="4" spans="1:7">
      <c r="B4" s="134" t="s">
        <v>146</v>
      </c>
      <c r="C4" s="135">
        <v>5</v>
      </c>
      <c r="D4" s="134" t="s">
        <v>147</v>
      </c>
      <c r="E4" s="134" t="s">
        <v>148</v>
      </c>
      <c r="F4" s="134" t="s">
        <v>149</v>
      </c>
      <c r="G4" s="134" t="s">
        <v>150</v>
      </c>
    </row>
    <row r="5" spans="1:7">
      <c r="B5" s="134" t="s">
        <v>151</v>
      </c>
      <c r="C5" s="135">
        <v>14</v>
      </c>
      <c r="D5" s="134" t="s">
        <v>147</v>
      </c>
      <c r="E5" s="134" t="s">
        <v>148</v>
      </c>
      <c r="F5" s="134" t="s">
        <v>149</v>
      </c>
      <c r="G5" s="134" t="s">
        <v>152</v>
      </c>
    </row>
    <row r="6" spans="1:7" ht="15.5">
      <c r="B6" s="134" t="s">
        <v>153</v>
      </c>
      <c r="C6" s="136"/>
      <c r="E6" s="134" t="s">
        <v>148</v>
      </c>
      <c r="F6" s="134" t="s">
        <v>154</v>
      </c>
    </row>
    <row r="10" spans="1:7">
      <c r="C10" s="135">
        <f>(12*C3)+C4+C5</f>
        <v>132.88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3" sqref="H3"/>
    </sheetView>
  </sheetViews>
  <sheetFormatPr baseColWidth="10" defaultRowHeight="14.5"/>
  <sheetData>
    <row r="1" spans="1:13" ht="18.5">
      <c r="A1" s="98" t="s">
        <v>18</v>
      </c>
    </row>
    <row r="3" spans="1:13">
      <c r="A3" s="116"/>
      <c r="B3" s="117"/>
      <c r="C3" s="116"/>
      <c r="D3" s="117"/>
      <c r="E3" s="117"/>
      <c r="F3" s="116"/>
      <c r="G3" s="117"/>
      <c r="H3" s="117"/>
      <c r="I3" s="116"/>
      <c r="J3" s="117"/>
      <c r="K3" s="117"/>
    </row>
    <row r="4" spans="1:13">
      <c r="A4" s="117" t="s">
        <v>71</v>
      </c>
      <c r="B4" s="118">
        <v>1687.13</v>
      </c>
      <c r="C4" s="117" t="s">
        <v>71</v>
      </c>
      <c r="D4" s="118">
        <v>450.54</v>
      </c>
      <c r="E4" s="117"/>
      <c r="F4" s="117" t="s">
        <v>71</v>
      </c>
      <c r="G4" s="118">
        <v>450.54</v>
      </c>
      <c r="H4" s="117"/>
      <c r="I4" s="117" t="s">
        <v>71</v>
      </c>
      <c r="J4" s="118">
        <v>225.27</v>
      </c>
      <c r="K4" s="117"/>
    </row>
    <row r="5" spans="1:13">
      <c r="A5" s="117" t="s">
        <v>72</v>
      </c>
      <c r="B5" s="118">
        <v>1687.13</v>
      </c>
      <c r="C5" s="117" t="s">
        <v>72</v>
      </c>
      <c r="D5" s="118">
        <v>450.54</v>
      </c>
      <c r="E5" s="117"/>
      <c r="F5" s="117" t="s">
        <v>72</v>
      </c>
      <c r="G5" s="118">
        <v>450.54</v>
      </c>
      <c r="H5" s="117"/>
      <c r="I5" s="117" t="s">
        <v>72</v>
      </c>
      <c r="J5" s="118">
        <v>225.27</v>
      </c>
      <c r="K5" s="117"/>
      <c r="M5" s="118"/>
    </row>
    <row r="6" spans="1:13">
      <c r="A6" s="117" t="s">
        <v>73</v>
      </c>
      <c r="B6" s="118">
        <v>1687.13</v>
      </c>
      <c r="C6" s="117" t="s">
        <v>73</v>
      </c>
      <c r="D6" s="118">
        <v>450.54</v>
      </c>
      <c r="E6" s="117" t="s">
        <v>74</v>
      </c>
      <c r="F6" s="117" t="s">
        <v>73</v>
      </c>
      <c r="G6" s="118">
        <v>450.54</v>
      </c>
      <c r="H6" s="117" t="s">
        <v>74</v>
      </c>
      <c r="I6" s="117" t="s">
        <v>73</v>
      </c>
      <c r="J6" s="118">
        <v>225.27</v>
      </c>
      <c r="K6" s="117" t="s">
        <v>74</v>
      </c>
    </row>
    <row r="7" spans="1:13">
      <c r="A7" s="117" t="s">
        <v>75</v>
      </c>
      <c r="B7" s="118"/>
      <c r="C7" s="117" t="s">
        <v>75</v>
      </c>
      <c r="D7" s="118">
        <v>450.54</v>
      </c>
      <c r="E7" s="117" t="s">
        <v>76</v>
      </c>
      <c r="F7" s="117" t="s">
        <v>75</v>
      </c>
      <c r="G7" s="118">
        <v>450.54</v>
      </c>
      <c r="H7" s="117" t="s">
        <v>76</v>
      </c>
      <c r="I7" s="117" t="s">
        <v>75</v>
      </c>
      <c r="J7" s="118">
        <f t="shared" ref="J7:J15" si="0">524.86/2</f>
        <v>262.43</v>
      </c>
      <c r="K7" s="117" t="s">
        <v>77</v>
      </c>
    </row>
    <row r="8" spans="1:13">
      <c r="A8" s="117" t="s">
        <v>78</v>
      </c>
      <c r="B8" s="118"/>
      <c r="C8" s="117" t="s">
        <v>78</v>
      </c>
      <c r="D8" s="118">
        <v>450.54</v>
      </c>
      <c r="E8" s="117"/>
      <c r="F8" s="117" t="s">
        <v>78</v>
      </c>
      <c r="G8" s="118">
        <v>450.54</v>
      </c>
      <c r="H8" s="117"/>
      <c r="I8" s="117" t="s">
        <v>78</v>
      </c>
      <c r="J8" s="118">
        <f t="shared" si="0"/>
        <v>262.43</v>
      </c>
    </row>
    <row r="9" spans="1:13">
      <c r="A9" s="117" t="s">
        <v>79</v>
      </c>
      <c r="B9" s="118"/>
      <c r="C9" s="117" t="s">
        <v>79</v>
      </c>
      <c r="D9" s="118">
        <v>450.54</v>
      </c>
      <c r="E9" s="117"/>
      <c r="F9" s="117" t="s">
        <v>79</v>
      </c>
      <c r="G9" s="118">
        <v>450.54</v>
      </c>
      <c r="H9" s="117"/>
      <c r="I9" s="117" t="s">
        <v>79</v>
      </c>
      <c r="J9" s="118">
        <f t="shared" si="0"/>
        <v>262.43</v>
      </c>
    </row>
    <row r="10" spans="1:13">
      <c r="A10" s="117" t="s">
        <v>80</v>
      </c>
      <c r="B10" s="118"/>
      <c r="C10" s="117" t="s">
        <v>80</v>
      </c>
      <c r="D10" s="118">
        <v>450.54</v>
      </c>
      <c r="E10" s="117"/>
      <c r="F10" s="117" t="s">
        <v>80</v>
      </c>
      <c r="G10" s="118">
        <v>450.54</v>
      </c>
      <c r="H10" s="117"/>
      <c r="I10" s="117" t="s">
        <v>80</v>
      </c>
      <c r="J10" s="118">
        <f t="shared" si="0"/>
        <v>262.43</v>
      </c>
      <c r="K10" s="117"/>
    </row>
    <row r="11" spans="1:13">
      <c r="A11" s="117" t="s">
        <v>81</v>
      </c>
      <c r="B11" s="118"/>
      <c r="C11" s="117" t="s">
        <v>81</v>
      </c>
      <c r="D11" s="118">
        <v>450.54</v>
      </c>
      <c r="E11" s="117"/>
      <c r="F11" s="117" t="s">
        <v>81</v>
      </c>
      <c r="G11" s="118">
        <v>450.54</v>
      </c>
      <c r="H11" s="117"/>
      <c r="I11" s="117" t="s">
        <v>81</v>
      </c>
      <c r="J11" s="118">
        <f t="shared" si="0"/>
        <v>262.43</v>
      </c>
      <c r="K11" s="117"/>
    </row>
    <row r="12" spans="1:13">
      <c r="A12" s="117" t="s">
        <v>82</v>
      </c>
      <c r="B12" s="118"/>
      <c r="C12" s="117" t="s">
        <v>82</v>
      </c>
      <c r="D12" s="118">
        <v>450.54</v>
      </c>
      <c r="E12" s="117"/>
      <c r="F12" s="117" t="s">
        <v>82</v>
      </c>
      <c r="G12" s="118">
        <v>450.54</v>
      </c>
      <c r="H12" s="117"/>
      <c r="I12" s="117" t="s">
        <v>82</v>
      </c>
      <c r="J12" s="118">
        <f t="shared" si="0"/>
        <v>262.43</v>
      </c>
      <c r="K12" s="117"/>
    </row>
    <row r="13" spans="1:13">
      <c r="A13" s="117" t="s">
        <v>83</v>
      </c>
      <c r="B13" s="118"/>
      <c r="C13" s="117" t="s">
        <v>83</v>
      </c>
      <c r="D13" s="118">
        <v>450.54</v>
      </c>
      <c r="E13" s="117"/>
      <c r="F13" s="117" t="s">
        <v>83</v>
      </c>
      <c r="G13" s="118">
        <v>524.86</v>
      </c>
      <c r="H13" s="117"/>
      <c r="I13" s="117" t="s">
        <v>83</v>
      </c>
      <c r="J13" s="118">
        <f t="shared" si="0"/>
        <v>262.43</v>
      </c>
      <c r="K13" s="117"/>
    </row>
    <row r="14" spans="1:13">
      <c r="A14" s="117" t="s">
        <v>84</v>
      </c>
      <c r="B14" s="118"/>
      <c r="C14" s="117" t="s">
        <v>84</v>
      </c>
      <c r="D14" s="118">
        <v>450.54</v>
      </c>
      <c r="E14" s="117"/>
      <c r="F14" s="117" t="s">
        <v>84</v>
      </c>
      <c r="G14" s="118">
        <v>524.86</v>
      </c>
      <c r="H14" s="117"/>
      <c r="I14" s="117" t="s">
        <v>84</v>
      </c>
      <c r="J14" s="118">
        <f t="shared" si="0"/>
        <v>262.43</v>
      </c>
      <c r="K14" s="117"/>
    </row>
    <row r="15" spans="1:13">
      <c r="A15" s="117" t="s">
        <v>85</v>
      </c>
      <c r="B15" s="118"/>
      <c r="C15" s="117" t="s">
        <v>85</v>
      </c>
      <c r="D15" s="118">
        <v>450.54</v>
      </c>
      <c r="E15" s="117"/>
      <c r="F15" s="117" t="s">
        <v>85</v>
      </c>
      <c r="G15" s="118">
        <v>524.86</v>
      </c>
      <c r="H15" s="117"/>
      <c r="I15" s="117" t="s">
        <v>85</v>
      </c>
      <c r="J15" s="118">
        <f t="shared" si="0"/>
        <v>262.43</v>
      </c>
      <c r="K15" s="117"/>
      <c r="M15" t="s">
        <v>86</v>
      </c>
    </row>
    <row r="16" spans="1:13">
      <c r="A16" s="119" t="s">
        <v>86</v>
      </c>
      <c r="B16" s="57">
        <f>SUM(B4:B15)</f>
        <v>5061.3900000000003</v>
      </c>
      <c r="D16" s="57">
        <f>SUM(D4:D15)</f>
        <v>5406.4800000000005</v>
      </c>
      <c r="G16" s="57">
        <f>SUM(G4:G15)</f>
        <v>5629.44</v>
      </c>
      <c r="J16" s="57">
        <f>SUM(J5:J15)</f>
        <v>2812.41</v>
      </c>
      <c r="M16" s="57">
        <f>SUM(B16,D16,G16,J16)</f>
        <v>18909.72</v>
      </c>
    </row>
    <row r="17" spans="1:13">
      <c r="A17" s="119" t="s">
        <v>88</v>
      </c>
      <c r="B17" s="57">
        <v>5500</v>
      </c>
      <c r="D17" s="57">
        <v>5500</v>
      </c>
      <c r="G17" s="57">
        <v>6000</v>
      </c>
      <c r="J17" s="57">
        <v>3000</v>
      </c>
      <c r="M17" s="57">
        <f>SUM(B17,D17,G17,J17)</f>
        <v>20000</v>
      </c>
    </row>
    <row r="18" spans="1:13">
      <c r="B18" s="57"/>
      <c r="D18" s="57"/>
      <c r="F18" s="57"/>
    </row>
    <row r="21" spans="1:13">
      <c r="J21" s="119" t="s">
        <v>87</v>
      </c>
      <c r="K21" s="120">
        <v>52000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7" sqref="C17"/>
    </sheetView>
  </sheetViews>
  <sheetFormatPr baseColWidth="10" defaultRowHeight="14.5"/>
  <cols>
    <col min="4" max="5" width="13.54296875" customWidth="1"/>
  </cols>
  <sheetData>
    <row r="1" spans="1:9" ht="18.5">
      <c r="A1" s="11" t="s">
        <v>5</v>
      </c>
    </row>
    <row r="2" spans="1:9">
      <c r="D2" t="s">
        <v>155</v>
      </c>
      <c r="E2" t="s">
        <v>156</v>
      </c>
      <c r="F2" s="124">
        <v>42004</v>
      </c>
      <c r="H2" t="s">
        <v>157</v>
      </c>
    </row>
    <row r="3" spans="1:9">
      <c r="D3" t="s">
        <v>158</v>
      </c>
      <c r="E3" t="s">
        <v>159</v>
      </c>
      <c r="F3" s="124"/>
    </row>
    <row r="4" spans="1:9">
      <c r="C4" s="57">
        <v>900</v>
      </c>
      <c r="D4" s="57">
        <v>450</v>
      </c>
      <c r="E4" s="57"/>
      <c r="F4" s="57">
        <f t="shared" ref="F4:F10" si="0">C4-D4-E4</f>
        <v>450</v>
      </c>
      <c r="G4" s="57"/>
      <c r="H4" s="57">
        <v>450</v>
      </c>
      <c r="I4" s="137"/>
    </row>
    <row r="5" spans="1:9">
      <c r="C5" s="57">
        <v>1500</v>
      </c>
      <c r="D5" s="57">
        <v>410</v>
      </c>
      <c r="E5" s="57"/>
      <c r="F5" s="57">
        <f t="shared" si="0"/>
        <v>1090</v>
      </c>
      <c r="G5" s="57"/>
      <c r="H5" s="57"/>
      <c r="I5" s="137"/>
    </row>
    <row r="6" spans="1:9">
      <c r="C6" s="57">
        <v>800</v>
      </c>
      <c r="D6" s="57"/>
      <c r="E6" s="57"/>
      <c r="F6" s="57">
        <f t="shared" si="0"/>
        <v>800</v>
      </c>
      <c r="G6" s="57"/>
      <c r="H6" s="57"/>
      <c r="I6" s="137"/>
    </row>
    <row r="7" spans="1:9">
      <c r="C7" s="57">
        <v>1000</v>
      </c>
      <c r="D7" s="57"/>
      <c r="E7" s="57">
        <v>200</v>
      </c>
      <c r="F7" s="57">
        <f t="shared" si="0"/>
        <v>800</v>
      </c>
      <c r="G7" s="57"/>
      <c r="H7" s="57">
        <v>800</v>
      </c>
      <c r="I7" s="137"/>
    </row>
    <row r="8" spans="1:9">
      <c r="C8" s="57">
        <v>800</v>
      </c>
      <c r="D8" s="57">
        <v>200</v>
      </c>
      <c r="E8" s="57">
        <v>100</v>
      </c>
      <c r="F8" s="57">
        <f t="shared" si="0"/>
        <v>500</v>
      </c>
      <c r="G8" s="57"/>
      <c r="H8" s="57">
        <v>500</v>
      </c>
      <c r="I8" s="137"/>
    </row>
    <row r="9" spans="1:9">
      <c r="C9" s="57">
        <v>1300</v>
      </c>
      <c r="D9" s="57">
        <v>990</v>
      </c>
      <c r="E9" s="57">
        <v>50</v>
      </c>
      <c r="F9" s="57">
        <f t="shared" si="0"/>
        <v>260</v>
      </c>
      <c r="G9" s="57"/>
      <c r="H9" s="57">
        <v>260</v>
      </c>
      <c r="I9" s="137"/>
    </row>
    <row r="10" spans="1:9">
      <c r="C10" s="57">
        <v>1950</v>
      </c>
      <c r="D10" s="57">
        <v>100</v>
      </c>
      <c r="E10" s="57">
        <v>100</v>
      </c>
      <c r="F10" s="57">
        <f t="shared" si="0"/>
        <v>1750</v>
      </c>
      <c r="G10" s="57"/>
      <c r="H10" s="57">
        <v>1200</v>
      </c>
      <c r="I10" s="137"/>
    </row>
    <row r="11" spans="1:9">
      <c r="C11" s="57">
        <v>750</v>
      </c>
      <c r="D11" s="57">
        <v>150</v>
      </c>
      <c r="E11" s="57"/>
      <c r="F11" s="57">
        <f>C11-D11-E11</f>
        <v>600</v>
      </c>
      <c r="G11" s="57"/>
      <c r="H11" s="57">
        <v>360</v>
      </c>
      <c r="I11" s="137"/>
    </row>
    <row r="12" spans="1:9">
      <c r="C12" s="57"/>
      <c r="D12" s="57"/>
      <c r="E12" s="57"/>
      <c r="F12" s="57"/>
      <c r="G12" s="57"/>
      <c r="H12" s="57"/>
      <c r="I12" s="137"/>
    </row>
    <row r="13" spans="1:9">
      <c r="A13" t="s">
        <v>161</v>
      </c>
      <c r="C13" s="57">
        <f>SUM(C4:C11)</f>
        <v>9000</v>
      </c>
      <c r="D13" s="57"/>
      <c r="E13" s="57"/>
      <c r="F13" s="57">
        <f>SUM(F4:F11)</f>
        <v>6250</v>
      </c>
      <c r="G13" s="57"/>
      <c r="H13" s="57">
        <f>SUM(H4:H11)</f>
        <v>3570</v>
      </c>
      <c r="I13" s="137"/>
    </row>
    <row r="14" spans="1:9">
      <c r="C14" s="57"/>
      <c r="D14" s="57"/>
      <c r="E14" s="57"/>
      <c r="F14" s="57"/>
      <c r="G14" s="57"/>
      <c r="H14" s="57"/>
      <c r="I14" s="137"/>
    </row>
    <row r="15" spans="1:9">
      <c r="C15" s="57"/>
      <c r="D15" s="57"/>
      <c r="E15" s="57"/>
      <c r="F15" s="57"/>
      <c r="G15" s="57"/>
      <c r="H15" s="57"/>
      <c r="I15" s="137"/>
    </row>
    <row r="16" spans="1:9">
      <c r="C16" s="57"/>
      <c r="D16" s="57"/>
      <c r="E16" s="57"/>
      <c r="F16" s="57"/>
      <c r="G16" s="57"/>
      <c r="H16" s="57"/>
      <c r="I16" s="137"/>
    </row>
    <row r="17" spans="3:9" ht="15" thickBot="1">
      <c r="C17" s="57"/>
      <c r="D17" s="57"/>
      <c r="E17" s="57"/>
      <c r="F17" s="57"/>
      <c r="G17" s="57" t="s">
        <v>160</v>
      </c>
      <c r="H17" s="138">
        <f>SUM(F13-H13)</f>
        <v>2680</v>
      </c>
      <c r="I17" s="137"/>
    </row>
    <row r="18" spans="3:9" ht="15" thickTop="1">
      <c r="C18" s="57"/>
      <c r="D18" s="57"/>
      <c r="E18" s="57"/>
      <c r="F18" s="57"/>
      <c r="G18" s="57"/>
      <c r="H18" s="57"/>
      <c r="I18" s="137"/>
    </row>
    <row r="19" spans="3:9">
      <c r="C19" s="57"/>
      <c r="D19" s="57"/>
      <c r="E19" s="57"/>
      <c r="F19" s="57"/>
      <c r="G19" s="57"/>
      <c r="H19" s="57"/>
    </row>
    <row r="20" spans="3:9">
      <c r="C20" s="57"/>
      <c r="D20" s="57"/>
      <c r="E20" s="57"/>
      <c r="F20" s="57"/>
      <c r="G20" s="57"/>
      <c r="H20" s="5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>
      <selection activeCell="B11" sqref="B11"/>
    </sheetView>
  </sheetViews>
  <sheetFormatPr baseColWidth="10" defaultRowHeight="14.5"/>
  <cols>
    <col min="1" max="1" width="21.81640625" customWidth="1"/>
    <col min="2" max="2" width="14.54296875" customWidth="1"/>
    <col min="3" max="3" width="48.1796875" customWidth="1"/>
  </cols>
  <sheetData>
    <row r="3" spans="1:5">
      <c r="A3" s="123" t="s">
        <v>89</v>
      </c>
      <c r="B3" s="123" t="s">
        <v>90</v>
      </c>
      <c r="C3" s="123" t="s">
        <v>95</v>
      </c>
      <c r="D3" s="123" t="s">
        <v>101</v>
      </c>
    </row>
    <row r="4" spans="1:5">
      <c r="A4" s="121" t="s">
        <v>91</v>
      </c>
      <c r="B4" s="57">
        <v>120</v>
      </c>
      <c r="C4" t="s">
        <v>104</v>
      </c>
      <c r="D4" s="124">
        <v>40934</v>
      </c>
      <c r="E4" t="s">
        <v>109</v>
      </c>
    </row>
    <row r="5" spans="1:5" ht="29">
      <c r="A5" s="122" t="s">
        <v>99</v>
      </c>
      <c r="B5" s="57">
        <v>250</v>
      </c>
      <c r="C5" t="s">
        <v>100</v>
      </c>
      <c r="D5" t="s">
        <v>110</v>
      </c>
      <c r="E5" t="s">
        <v>111</v>
      </c>
    </row>
    <row r="6" spans="1:5">
      <c r="A6" t="s">
        <v>92</v>
      </c>
      <c r="B6" s="57">
        <v>50</v>
      </c>
      <c r="C6" t="s">
        <v>105</v>
      </c>
      <c r="D6" t="s">
        <v>70</v>
      </c>
    </row>
    <row r="7" spans="1:5">
      <c r="A7" s="122" t="s">
        <v>102</v>
      </c>
      <c r="B7" s="57">
        <v>26</v>
      </c>
      <c r="C7" t="s">
        <v>103</v>
      </c>
      <c r="D7" t="s">
        <v>70</v>
      </c>
    </row>
    <row r="8" spans="1:5">
      <c r="A8" s="122" t="s">
        <v>93</v>
      </c>
      <c r="B8" s="57">
        <v>30</v>
      </c>
      <c r="C8" t="s">
        <v>108</v>
      </c>
      <c r="D8" t="s">
        <v>70</v>
      </c>
    </row>
    <row r="9" spans="1:5">
      <c r="A9" s="122" t="s">
        <v>94</v>
      </c>
      <c r="B9" s="57">
        <v>500</v>
      </c>
      <c r="C9" t="s">
        <v>106</v>
      </c>
      <c r="D9" t="s">
        <v>112</v>
      </c>
    </row>
    <row r="10" spans="1:5">
      <c r="A10" s="122" t="s">
        <v>96</v>
      </c>
      <c r="B10" s="57">
        <v>0</v>
      </c>
      <c r="D10" t="s">
        <v>113</v>
      </c>
      <c r="E10" t="s">
        <v>114</v>
      </c>
    </row>
    <row r="11" spans="1:5">
      <c r="A11" s="122" t="s">
        <v>97</v>
      </c>
      <c r="B11" s="57" t="s">
        <v>70</v>
      </c>
      <c r="C11" t="s">
        <v>70</v>
      </c>
    </row>
    <row r="12" spans="1:5" ht="43.5">
      <c r="A12" s="122" t="s">
        <v>98</v>
      </c>
      <c r="B12" s="57" t="s">
        <v>70</v>
      </c>
      <c r="C12" t="s">
        <v>70</v>
      </c>
    </row>
    <row r="13" spans="1:5">
      <c r="B13" s="57"/>
    </row>
    <row r="14" spans="1:5">
      <c r="B14" s="57"/>
    </row>
    <row r="15" spans="1:5" ht="29">
      <c r="A15" s="122" t="s">
        <v>107</v>
      </c>
      <c r="B15" s="57">
        <f>SUM(B4:B12)</f>
        <v>976</v>
      </c>
    </row>
    <row r="16" spans="1:5">
      <c r="B16" s="57"/>
    </row>
    <row r="17" spans="2:2">
      <c r="B17" s="57"/>
    </row>
    <row r="18" spans="2:2">
      <c r="B18" s="57"/>
    </row>
    <row r="19" spans="2:2">
      <c r="B19" s="57"/>
    </row>
    <row r="20" spans="2:2">
      <c r="B20" s="57"/>
    </row>
    <row r="21" spans="2:2">
      <c r="B21" s="57"/>
    </row>
    <row r="22" spans="2:2">
      <c r="B22" s="57"/>
    </row>
    <row r="23" spans="2:2">
      <c r="B23" s="57"/>
    </row>
    <row r="24" spans="2:2">
      <c r="B24" s="57"/>
    </row>
    <row r="25" spans="2:2">
      <c r="B25" s="5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2" sqref="D12"/>
    </sheetView>
  </sheetViews>
  <sheetFormatPr baseColWidth="10" defaultRowHeight="14.5"/>
  <cols>
    <col min="2" max="2" width="38.6328125" customWidth="1"/>
    <col min="4" max="4" width="24.453125" customWidth="1"/>
    <col min="5" max="5" width="19.90625" customWidth="1"/>
    <col min="6" max="6" width="11.54296875" bestFit="1" customWidth="1"/>
  </cols>
  <sheetData>
    <row r="1" spans="1:5">
      <c r="A1" s="119" t="s">
        <v>179</v>
      </c>
      <c r="B1" s="119" t="s">
        <v>178</v>
      </c>
      <c r="C1" s="154" t="s">
        <v>182</v>
      </c>
      <c r="D1" s="154"/>
      <c r="E1" s="154"/>
    </row>
    <row r="2" spans="1:5">
      <c r="D2" s="119" t="s">
        <v>191</v>
      </c>
      <c r="E2" s="119" t="s">
        <v>192</v>
      </c>
    </row>
    <row r="4" spans="1:5">
      <c r="A4" s="119" t="s">
        <v>180</v>
      </c>
      <c r="B4" s="5">
        <v>7168.25</v>
      </c>
      <c r="C4" s="119" t="s">
        <v>183</v>
      </c>
      <c r="D4" t="s">
        <v>202</v>
      </c>
    </row>
    <row r="5" spans="1:5">
      <c r="A5" s="119" t="s">
        <v>193</v>
      </c>
      <c r="B5" s="5">
        <v>3373.43</v>
      </c>
      <c r="C5" s="119" t="s">
        <v>184</v>
      </c>
      <c r="D5" t="s">
        <v>203</v>
      </c>
    </row>
    <row r="6" spans="1:5">
      <c r="A6" s="119" t="s">
        <v>181</v>
      </c>
      <c r="B6" s="150">
        <v>1909.66</v>
      </c>
      <c r="C6" s="119" t="s">
        <v>185</v>
      </c>
      <c r="D6" t="s">
        <v>195</v>
      </c>
    </row>
    <row r="7" spans="1:5">
      <c r="C7" s="119" t="s">
        <v>186</v>
      </c>
      <c r="D7" t="s">
        <v>196</v>
      </c>
    </row>
    <row r="8" spans="1:5">
      <c r="C8" s="119" t="s">
        <v>187</v>
      </c>
      <c r="D8" t="s">
        <v>197</v>
      </c>
    </row>
    <row r="9" spans="1:5">
      <c r="C9" s="119" t="s">
        <v>188</v>
      </c>
      <c r="D9" t="s">
        <v>198</v>
      </c>
    </row>
    <row r="10" spans="1:5">
      <c r="C10" s="119" t="s">
        <v>189</v>
      </c>
      <c r="D10" t="s">
        <v>199</v>
      </c>
    </row>
    <row r="11" spans="1:5">
      <c r="C11" s="119" t="s">
        <v>190</v>
      </c>
      <c r="D11" t="s">
        <v>200</v>
      </c>
    </row>
    <row r="12" spans="1:5">
      <c r="C12" s="119" t="s">
        <v>181</v>
      </c>
      <c r="D12" t="s">
        <v>194</v>
      </c>
      <c r="E12" s="150">
        <v>8470.4053083391736</v>
      </c>
    </row>
    <row r="17" spans="5:6" ht="15.5">
      <c r="E17" s="151" t="s">
        <v>201</v>
      </c>
    </row>
    <row r="18" spans="5:6">
      <c r="F18" s="56">
        <f>SUM(B6,E12)</f>
        <v>10380.065308339173</v>
      </c>
    </row>
  </sheetData>
  <mergeCells count="1">
    <mergeCell ref="C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HHP2015</vt:lpstr>
      <vt:lpstr>IT-Kosten</vt:lpstr>
      <vt:lpstr>Personalkosten</vt:lpstr>
      <vt:lpstr>Sozialdarlehen</vt:lpstr>
      <vt:lpstr>Mitgliedschaften</vt:lpstr>
      <vt:lpstr>Semesterbeitraege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Carmen</dc:creator>
  <cp:lastModifiedBy>Florian Götting</cp:lastModifiedBy>
  <cp:lastPrinted>2014-10-17T20:19:44Z</cp:lastPrinted>
  <dcterms:created xsi:type="dcterms:W3CDTF">2014-07-17T12:19:25Z</dcterms:created>
  <dcterms:modified xsi:type="dcterms:W3CDTF">2014-12-13T09:51:08Z</dcterms:modified>
</cp:coreProperties>
</file>