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040" windowHeight="9345"/>
  </bookViews>
  <sheets>
    <sheet name="NHHP2015" sheetId="1" r:id="rId1"/>
    <sheet name="Bestand Bank" sheetId="4" r:id="rId2"/>
  </sheets>
  <calcPr calcId="145621"/>
</workbook>
</file>

<file path=xl/calcChain.xml><?xml version="1.0" encoding="utf-8"?>
<calcChain xmlns="http://schemas.openxmlformats.org/spreadsheetml/2006/main">
  <c r="G30" i="1" l="1"/>
  <c r="F7" i="1"/>
  <c r="F11" i="1"/>
  <c r="F21" i="1" s="1"/>
  <c r="F25" i="1"/>
  <c r="F30" i="1"/>
  <c r="H7" i="1" l="1"/>
  <c r="H30" i="1"/>
  <c r="G25" i="1"/>
  <c r="H60" i="1"/>
  <c r="H25" i="1"/>
  <c r="H42" i="1"/>
  <c r="G42" i="1"/>
  <c r="G60" i="1"/>
  <c r="G11" i="1"/>
  <c r="G21" i="1" s="1"/>
  <c r="D79" i="1"/>
  <c r="D61" i="1"/>
  <c r="D60" i="1" s="1"/>
  <c r="D65" i="1"/>
  <c r="D66" i="1"/>
  <c r="D47" i="1"/>
  <c r="D42" i="1" s="1"/>
  <c r="D50" i="1"/>
  <c r="D51" i="1"/>
  <c r="D30" i="1"/>
  <c r="D27" i="1"/>
  <c r="D25" i="1"/>
  <c r="F60" i="1"/>
  <c r="F42" i="1"/>
  <c r="F77" i="1" s="1"/>
  <c r="D11" i="1"/>
  <c r="D21" i="1" s="1"/>
  <c r="D8" i="1"/>
  <c r="D7" i="1"/>
  <c r="C11" i="1"/>
  <c r="C21" i="1" s="1"/>
  <c r="C8" i="1"/>
  <c r="C7" i="1" s="1"/>
  <c r="C60" i="1"/>
  <c r="C77" i="1" s="1"/>
  <c r="C42" i="1"/>
  <c r="C30" i="1"/>
  <c r="C25" i="1"/>
  <c r="B19" i="4"/>
  <c r="H79" i="1"/>
  <c r="H11" i="1"/>
  <c r="H21" i="1" s="1"/>
  <c r="H85" i="1" l="1"/>
  <c r="H86" i="1" s="1"/>
  <c r="H77" i="1"/>
  <c r="G77" i="1"/>
  <c r="G79" i="1" s="1"/>
  <c r="G85" i="1" s="1"/>
  <c r="C79" i="1"/>
  <c r="C85" i="1" s="1"/>
  <c r="C86" i="1"/>
  <c r="F79" i="1"/>
  <c r="F85" i="1" s="1"/>
  <c r="F86" i="1" s="1"/>
  <c r="D85" i="1"/>
  <c r="D77" i="1"/>
  <c r="D86" i="1"/>
  <c r="G88" i="1" l="1"/>
</calcChain>
</file>

<file path=xl/comments1.xml><?xml version="1.0" encoding="utf-8"?>
<comments xmlns="http://schemas.openxmlformats.org/spreadsheetml/2006/main">
  <authors>
    <author>Boehm, Carmen</author>
  </authors>
  <commentList>
    <comment ref="D26" authorId="0">
      <text>
        <r>
          <rPr>
            <b/>
            <sz val="9"/>
            <color indexed="81"/>
            <rFont val="Tahoma"/>
            <family val="2"/>
          </rPr>
          <t>Boehm, Carmen:</t>
        </r>
        <r>
          <rPr>
            <sz val="9"/>
            <color indexed="81"/>
            <rFont val="Tahoma"/>
            <family val="2"/>
          </rPr>
          <t xml:space="preserve">
inkl. 5.000 € FWW rückzuzahlender Vorschuss BUFAK</t>
        </r>
      </text>
    </comment>
  </commentList>
</comments>
</file>

<file path=xl/sharedStrings.xml><?xml version="1.0" encoding="utf-8"?>
<sst xmlns="http://schemas.openxmlformats.org/spreadsheetml/2006/main" count="101" uniqueCount="92">
  <si>
    <t>Einnahmen</t>
  </si>
  <si>
    <t>Zinsen</t>
  </si>
  <si>
    <t>Landeszuschüsse</t>
  </si>
  <si>
    <t>Semesterbeiträge</t>
  </si>
  <si>
    <t>Merchandising</t>
  </si>
  <si>
    <t>Sozialdarlehen</t>
  </si>
  <si>
    <t>Sonstige Einnahmen</t>
  </si>
  <si>
    <t>Ausgaben</t>
  </si>
  <si>
    <t>Unifilmteam</t>
  </si>
  <si>
    <t>HOPO</t>
  </si>
  <si>
    <t>Kulturreferat</t>
  </si>
  <si>
    <t>Referate</t>
  </si>
  <si>
    <t>Uni.versum</t>
  </si>
  <si>
    <t>Internat. Referat</t>
  </si>
  <si>
    <t>Nigthline</t>
  </si>
  <si>
    <t>Unterstützung Referate</t>
  </si>
  <si>
    <t>STURA</t>
  </si>
  <si>
    <t>Personalkosten</t>
  </si>
  <si>
    <t>Inventar</t>
  </si>
  <si>
    <t>Bürobedarf</t>
  </si>
  <si>
    <t>Telefon</t>
  </si>
  <si>
    <t>Kontoführung</t>
  </si>
  <si>
    <t>Klausurtagung</t>
  </si>
  <si>
    <t>Erstsemesterinf.</t>
  </si>
  <si>
    <t>Miete WH1</t>
  </si>
  <si>
    <t>Sonstiges</t>
  </si>
  <si>
    <t>Rechts- u. Gerichtskosten</t>
  </si>
  <si>
    <t>Projekte u. Veranstaltg.</t>
  </si>
  <si>
    <t>Seminare</t>
  </si>
  <si>
    <t>Familienfrdl. Uni</t>
  </si>
  <si>
    <t>Preis Studierendenschaft</t>
  </si>
  <si>
    <t>Mitgliedsbeiträge</t>
  </si>
  <si>
    <t>Fachschaften</t>
  </si>
  <si>
    <t>Ausgaben gesamt</t>
  </si>
  <si>
    <t>Einnahmen gesamt</t>
  </si>
  <si>
    <t>dav. Geldmarktkonto</t>
  </si>
  <si>
    <t>dav. Kasse</t>
  </si>
  <si>
    <t>Bündnis Studierende gegen Rechts</t>
  </si>
  <si>
    <t>Webserver und Domain</t>
  </si>
  <si>
    <t>Magdeburger Runde</t>
  </si>
  <si>
    <t>Ansätze</t>
  </si>
  <si>
    <t xml:space="preserve">Ist  </t>
  </si>
  <si>
    <t xml:space="preserve">Ist   </t>
  </si>
  <si>
    <t xml:space="preserve">HHP </t>
  </si>
  <si>
    <t>noch auszuzahld. Projekte Vorjahr</t>
  </si>
  <si>
    <r>
      <t xml:space="preserve">Übertrag aus dem Vorjahr 
</t>
    </r>
    <r>
      <rPr>
        <sz val="8"/>
        <color indexed="8"/>
        <rFont val="Calibri"/>
        <family val="2"/>
      </rPr>
      <t>(Bestand Banken und Kasse)</t>
    </r>
  </si>
  <si>
    <r>
      <t>Jahresergebnis</t>
    </r>
    <r>
      <rPr>
        <b/>
        <i/>
        <sz val="14"/>
        <rFont val="Calibri"/>
        <family val="2"/>
      </rPr>
      <t xml:space="preserve"> </t>
    </r>
    <r>
      <rPr>
        <b/>
        <i/>
        <sz val="12"/>
        <rFont val="Calibri"/>
        <family val="2"/>
      </rPr>
      <t xml:space="preserve">
</t>
    </r>
    <r>
      <rPr>
        <i/>
        <sz val="10"/>
        <rFont val="Calibri"/>
        <family val="2"/>
      </rPr>
      <t>(Bestand Banken und Kasse)</t>
    </r>
  </si>
  <si>
    <t>Verwahrtes Fremdkapital (KSSA)</t>
  </si>
  <si>
    <t>1. Halbjahr</t>
  </si>
  <si>
    <t>2. Halbjahr</t>
  </si>
  <si>
    <t>Eigentliche Einnahmen</t>
  </si>
  <si>
    <t>Startkapital</t>
  </si>
  <si>
    <t>dav. Bank Stura</t>
  </si>
  <si>
    <t>Kultur &amp; Soziales</t>
  </si>
  <si>
    <t>Eigentliche Ausgaben</t>
  </si>
  <si>
    <t>Bestand Bank</t>
  </si>
  <si>
    <t>Kontostand am 11.08.2014:</t>
  </si>
  <si>
    <t>FaRaWiWi</t>
  </si>
  <si>
    <t>Uni-Filmteam</t>
  </si>
  <si>
    <t>HoPo</t>
  </si>
  <si>
    <t>RIA</t>
  </si>
  <si>
    <t>Nightline</t>
  </si>
  <si>
    <t>Dyke &amp; Gay</t>
  </si>
  <si>
    <t>BUFAK</t>
  </si>
  <si>
    <t>KSSA</t>
  </si>
  <si>
    <t>Uni.Versum</t>
  </si>
  <si>
    <t>BSGR</t>
  </si>
  <si>
    <t>Uniball 2014</t>
  </si>
  <si>
    <t>minus Stand virtuelles Konto von:</t>
  </si>
  <si>
    <t>Eigentlicher Kontostand am 11.08.2014:</t>
  </si>
  <si>
    <t>Sportprojekte-/Veranstaltungen (Rest Sportreferat für 2014)</t>
  </si>
  <si>
    <t>dav. Bank verwahrtes Fremdkapital (KSSA)</t>
  </si>
  <si>
    <t>Diff. Einnahmen/Ausgaben</t>
  </si>
  <si>
    <t>NNHP-3</t>
  </si>
  <si>
    <t>SoSe 2014</t>
  </si>
  <si>
    <t>WiSe 2014/15</t>
  </si>
  <si>
    <t>Sommersemester</t>
  </si>
  <si>
    <t>Wintersemester</t>
  </si>
  <si>
    <t>SoSe 2015</t>
  </si>
  <si>
    <t>WiSe2015/16</t>
  </si>
  <si>
    <t>Noch auszuzahlende Semesterbeiträge Vorjahr</t>
  </si>
  <si>
    <t>Projekte d. STURA</t>
  </si>
  <si>
    <t>Personalkosten Vorjahr</t>
  </si>
  <si>
    <t>Öffentlichkeitsarbeit</t>
  </si>
  <si>
    <t xml:space="preserve">Bücher/Zeitschriften </t>
  </si>
  <si>
    <t>Reisekosten Vorjahr</t>
  </si>
  <si>
    <t>Reisekosten intern</t>
  </si>
  <si>
    <t>WiSe 2015/16</t>
  </si>
  <si>
    <t>Haushalt des StuRas der OvGU Magdeburg</t>
  </si>
  <si>
    <t>Semesternavigator Vorjahr</t>
  </si>
  <si>
    <t>Sonstige Überträge Vorjahr</t>
  </si>
  <si>
    <t>NHHP-1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</si>
</sst>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30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u/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3">
    <xf numFmtId="0" fontId="0" fillId="0" borderId="0" xfId="0"/>
    <xf numFmtId="4" fontId="0" fillId="0" borderId="0" xfId="0" applyNumberFormat="1"/>
    <xf numFmtId="0" fontId="0" fillId="0" borderId="0" xfId="0" applyBorder="1"/>
    <xf numFmtId="0" fontId="4" fillId="0" borderId="0" xfId="0" applyFont="1"/>
    <xf numFmtId="44" fontId="0" fillId="0" borderId="0" xfId="2" applyFont="1" applyBorder="1"/>
    <xf numFmtId="44" fontId="0" fillId="0" borderId="0" xfId="2" applyFont="1"/>
    <xf numFmtId="0" fontId="5" fillId="0" borderId="0" xfId="0" applyFont="1"/>
    <xf numFmtId="0" fontId="5" fillId="0" borderId="0" xfId="0" applyFont="1" applyBorder="1"/>
    <xf numFmtId="44" fontId="4" fillId="0" borderId="0" xfId="2" applyFont="1" applyBorder="1"/>
    <xf numFmtId="0" fontId="0" fillId="0" borderId="0" xfId="0" applyFont="1"/>
    <xf numFmtId="44" fontId="3" fillId="0" borderId="0" xfId="2" applyFont="1"/>
    <xf numFmtId="0" fontId="6" fillId="0" borderId="0" xfId="0" applyFont="1"/>
    <xf numFmtId="0" fontId="7" fillId="0" borderId="0" xfId="0" applyFont="1"/>
    <xf numFmtId="44" fontId="7" fillId="0" borderId="0" xfId="2" applyFont="1"/>
    <xf numFmtId="0" fontId="0" fillId="0" borderId="0" xfId="0" applyAlignment="1">
      <alignment horizontal="right"/>
    </xf>
    <xf numFmtId="0" fontId="6" fillId="0" borderId="0" xfId="0" applyFont="1" applyBorder="1"/>
    <xf numFmtId="0" fontId="0" fillId="0" borderId="1" xfId="0" applyBorder="1"/>
    <xf numFmtId="44" fontId="0" fillId="2" borderId="2" xfId="2" applyFont="1" applyFill="1" applyBorder="1"/>
    <xf numFmtId="44" fontId="0" fillId="0" borderId="1" xfId="2" applyFont="1" applyBorder="1"/>
    <xf numFmtId="44" fontId="4" fillId="2" borderId="3" xfId="2" applyFont="1" applyFill="1" applyBorder="1"/>
    <xf numFmtId="44" fontId="4" fillId="0" borderId="4" xfId="2" applyFont="1" applyBorder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11" fillId="0" borderId="0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4" fontId="0" fillId="0" borderId="0" xfId="2" applyFont="1" applyBorder="1" applyAlignment="1">
      <alignment vertical="top"/>
    </xf>
    <xf numFmtId="44" fontId="0" fillId="0" borderId="0" xfId="2" applyFont="1" applyAlignment="1">
      <alignment vertical="top"/>
    </xf>
    <xf numFmtId="14" fontId="4" fillId="0" borderId="4" xfId="0" applyNumberFormat="1" applyFont="1" applyFill="1" applyBorder="1" applyAlignment="1">
      <alignment horizontal="center"/>
    </xf>
    <xf numFmtId="14" fontId="13" fillId="0" borderId="0" xfId="2" applyNumberFormat="1" applyFont="1"/>
    <xf numFmtId="0" fontId="14" fillId="0" borderId="0" xfId="0" applyFont="1" applyAlignment="1">
      <alignment horizontal="left"/>
    </xf>
    <xf numFmtId="0" fontId="14" fillId="0" borderId="0" xfId="0" applyFont="1"/>
    <xf numFmtId="44" fontId="14" fillId="2" borderId="3" xfId="2" applyFont="1" applyFill="1" applyBorder="1"/>
    <xf numFmtId="44" fontId="14" fillId="0" borderId="0" xfId="2" applyFont="1"/>
    <xf numFmtId="0" fontId="15" fillId="0" borderId="0" xfId="0" applyFont="1" applyAlignment="1">
      <alignment wrapText="1"/>
    </xf>
    <xf numFmtId="0" fontId="15" fillId="0" borderId="0" xfId="0" applyFont="1"/>
    <xf numFmtId="44" fontId="15" fillId="2" borderId="2" xfId="2" applyFont="1" applyFill="1" applyBorder="1"/>
    <xf numFmtId="44" fontId="15" fillId="0" borderId="1" xfId="2" applyFont="1" applyBorder="1"/>
    <xf numFmtId="44" fontId="15" fillId="0" borderId="0" xfId="2" applyFont="1" applyBorder="1"/>
    <xf numFmtId="44" fontId="14" fillId="0" borderId="3" xfId="2" applyFont="1" applyFill="1" applyBorder="1"/>
    <xf numFmtId="44" fontId="0" fillId="0" borderId="0" xfId="2" applyFont="1" applyFill="1"/>
    <xf numFmtId="44" fontId="14" fillId="0" borderId="4" xfId="2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0" fillId="0" borderId="2" xfId="0" applyFill="1" applyBorder="1"/>
    <xf numFmtId="44" fontId="0" fillId="0" borderId="2" xfId="2" applyFont="1" applyFill="1" applyBorder="1"/>
    <xf numFmtId="44" fontId="4" fillId="0" borderId="3" xfId="2" applyFont="1" applyFill="1" applyBorder="1"/>
    <xf numFmtId="44" fontId="15" fillId="0" borderId="2" xfId="2" applyFont="1" applyFill="1" applyBorder="1"/>
    <xf numFmtId="164" fontId="0" fillId="0" borderId="0" xfId="0" applyNumberFormat="1"/>
    <xf numFmtId="44" fontId="4" fillId="0" borderId="0" xfId="0" applyNumberFormat="1" applyFont="1"/>
    <xf numFmtId="0" fontId="0" fillId="2" borderId="5" xfId="0" applyFill="1" applyBorder="1"/>
    <xf numFmtId="0" fontId="0" fillId="2" borderId="2" xfId="0" applyFill="1" applyBorder="1"/>
    <xf numFmtId="0" fontId="0" fillId="0" borderId="2" xfId="0" applyBorder="1"/>
    <xf numFmtId="44" fontId="14" fillId="2" borderId="2" xfId="2" applyFont="1" applyFill="1" applyBorder="1"/>
    <xf numFmtId="44" fontId="4" fillId="0" borderId="4" xfId="0" applyNumberFormat="1" applyFont="1" applyBorder="1"/>
    <xf numFmtId="44" fontId="0" fillId="0" borderId="1" xfId="2" applyFont="1" applyBorder="1" applyAlignment="1">
      <alignment vertical="top"/>
    </xf>
    <xf numFmtId="44" fontId="4" fillId="2" borderId="3" xfId="0" applyNumberFormat="1" applyFont="1" applyFill="1" applyBorder="1"/>
    <xf numFmtId="44" fontId="14" fillId="0" borderId="1" xfId="2" applyFont="1" applyFill="1" applyBorder="1"/>
    <xf numFmtId="44" fontId="14" fillId="0" borderId="0" xfId="2" applyFont="1" applyFill="1" applyBorder="1"/>
    <xf numFmtId="44" fontId="14" fillId="0" borderId="2" xfId="2" applyFont="1" applyFill="1" applyBorder="1"/>
    <xf numFmtId="44" fontId="15" fillId="0" borderId="0" xfId="0" applyNumberFormat="1" applyFont="1" applyFill="1"/>
    <xf numFmtId="0" fontId="0" fillId="0" borderId="0" xfId="0" applyAlignment="1">
      <alignment horizontal="left"/>
    </xf>
    <xf numFmtId="0" fontId="21" fillId="0" borderId="0" xfId="0" applyFont="1"/>
    <xf numFmtId="44" fontId="21" fillId="0" borderId="0" xfId="2" applyFont="1" applyFill="1" applyBorder="1"/>
    <xf numFmtId="0" fontId="22" fillId="0" borderId="0" xfId="0" applyFont="1"/>
    <xf numFmtId="44" fontId="22" fillId="0" borderId="0" xfId="0" applyNumberFormat="1" applyFont="1"/>
    <xf numFmtId="0" fontId="23" fillId="0" borderId="0" xfId="0" applyFont="1"/>
    <xf numFmtId="0" fontId="24" fillId="0" borderId="0" xfId="0" applyFont="1"/>
    <xf numFmtId="44" fontId="25" fillId="2" borderId="0" xfId="0" applyNumberFormat="1" applyFont="1" applyFill="1"/>
    <xf numFmtId="44" fontId="0" fillId="2" borderId="2" xfId="0" applyNumberFormat="1" applyFill="1" applyBorder="1"/>
    <xf numFmtId="0" fontId="26" fillId="0" borderId="0" xfId="0" applyFont="1"/>
    <xf numFmtId="0" fontId="27" fillId="2" borderId="0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44" fontId="25" fillId="2" borderId="0" xfId="1" applyFont="1" applyFill="1"/>
    <xf numFmtId="44" fontId="29" fillId="2" borderId="6" xfId="2" applyFont="1" applyFill="1" applyBorder="1"/>
    <xf numFmtId="44" fontId="25" fillId="0" borderId="0" xfId="0" applyNumberFormat="1" applyFont="1"/>
    <xf numFmtId="44" fontId="25" fillId="0" borderId="0" xfId="2" applyFont="1"/>
    <xf numFmtId="44" fontId="30" fillId="0" borderId="0" xfId="2" applyFont="1"/>
    <xf numFmtId="0" fontId="25" fillId="0" borderId="0" xfId="0" applyFont="1"/>
    <xf numFmtId="44" fontId="0" fillId="2" borderId="5" xfId="0" applyNumberFormat="1" applyFill="1" applyBorder="1" applyAlignment="1">
      <alignment vertical="top"/>
    </xf>
    <xf numFmtId="44" fontId="7" fillId="2" borderId="3" xfId="0" applyNumberFormat="1" applyFont="1" applyFill="1" applyBorder="1"/>
    <xf numFmtId="44" fontId="7" fillId="0" borderId="4" xfId="0" applyNumberFormat="1" applyFont="1" applyBorder="1"/>
    <xf numFmtId="44" fontId="20" fillId="2" borderId="5" xfId="0" applyNumberFormat="1" applyFont="1" applyFill="1" applyBorder="1"/>
    <xf numFmtId="44" fontId="20" fillId="2" borderId="2" xfId="0" applyNumberFormat="1" applyFont="1" applyFill="1" applyBorder="1"/>
    <xf numFmtId="44" fontId="20" fillId="0" borderId="1" xfId="2" applyFont="1" applyBorder="1"/>
    <xf numFmtId="44" fontId="20" fillId="2" borderId="2" xfId="2" applyFont="1" applyFill="1" applyBorder="1"/>
    <xf numFmtId="44" fontId="20" fillId="0" borderId="0" xfId="2" applyFont="1" applyBorder="1"/>
    <xf numFmtId="164" fontId="20" fillId="2" borderId="2" xfId="0" applyNumberFormat="1" applyFont="1" applyFill="1" applyBorder="1"/>
    <xf numFmtId="44" fontId="20" fillId="0" borderId="1" xfId="2" applyFont="1" applyBorder="1" applyAlignment="1">
      <alignment horizontal="right"/>
    </xf>
    <xf numFmtId="44" fontId="7" fillId="2" borderId="2" xfId="2" applyFont="1" applyFill="1" applyBorder="1"/>
    <xf numFmtId="44" fontId="7" fillId="0" borderId="1" xfId="2" applyFont="1" applyFill="1" applyBorder="1"/>
    <xf numFmtId="44" fontId="28" fillId="0" borderId="3" xfId="0" applyNumberFormat="1" applyFont="1" applyBorder="1"/>
    <xf numFmtId="44" fontId="20" fillId="0" borderId="2" xfId="2" applyFont="1" applyFill="1" applyBorder="1" applyAlignment="1">
      <alignment vertical="top"/>
    </xf>
    <xf numFmtId="44" fontId="7" fillId="0" borderId="3" xfId="0" applyNumberFormat="1" applyFont="1" applyBorder="1"/>
    <xf numFmtId="44" fontId="20" fillId="0" borderId="2" xfId="2" applyFont="1" applyFill="1" applyBorder="1"/>
    <xf numFmtId="44" fontId="0" fillId="0" borderId="2" xfId="2" applyFont="1" applyBorder="1"/>
    <xf numFmtId="44" fontId="1" fillId="0" borderId="2" xfId="2" applyFont="1" applyFill="1" applyBorder="1"/>
    <xf numFmtId="44" fontId="20" fillId="0" borderId="2" xfId="0" applyNumberFormat="1" applyFont="1" applyBorder="1" applyAlignment="1">
      <alignment horizontal="right"/>
    </xf>
    <xf numFmtId="44" fontId="7" fillId="0" borderId="2" xfId="2" applyFont="1" applyFill="1" applyBorder="1"/>
    <xf numFmtId="44" fontId="20" fillId="2" borderId="0" xfId="0" applyNumberFormat="1" applyFont="1" applyFill="1" applyBorder="1"/>
    <xf numFmtId="44" fontId="0" fillId="0" borderId="0" xfId="2" applyFont="1" applyFill="1" applyBorder="1"/>
    <xf numFmtId="44" fontId="32" fillId="2" borderId="0" xfId="2" applyFont="1" applyFill="1" applyBorder="1"/>
    <xf numFmtId="0" fontId="0" fillId="2" borderId="0" xfId="0" applyFill="1"/>
    <xf numFmtId="43" fontId="28" fillId="4" borderId="3" xfId="0" applyNumberFormat="1" applyFont="1" applyFill="1" applyBorder="1"/>
    <xf numFmtId="43" fontId="20" fillId="4" borderId="2" xfId="2" applyNumberFormat="1" applyFont="1" applyFill="1" applyBorder="1" applyAlignment="1">
      <alignment vertical="top"/>
    </xf>
    <xf numFmtId="43" fontId="0" fillId="4" borderId="2" xfId="2" applyNumberFormat="1" applyFont="1" applyFill="1" applyBorder="1"/>
    <xf numFmtId="43" fontId="0" fillId="0" borderId="1" xfId="0" applyNumberFormat="1" applyBorder="1"/>
    <xf numFmtId="43" fontId="21" fillId="0" borderId="4" xfId="0" applyNumberFormat="1" applyFont="1" applyBorder="1"/>
    <xf numFmtId="43" fontId="0" fillId="0" borderId="1" xfId="2" applyNumberFormat="1" applyFont="1" applyBorder="1"/>
    <xf numFmtId="43" fontId="14" fillId="0" borderId="1" xfId="2" applyNumberFormat="1" applyFont="1" applyFill="1" applyBorder="1"/>
    <xf numFmtId="43" fontId="4" fillId="0" borderId="4" xfId="2" applyNumberFormat="1" applyFont="1" applyBorder="1"/>
    <xf numFmtId="43" fontId="3" fillId="0" borderId="1" xfId="2" applyNumberFormat="1" applyFont="1" applyBorder="1"/>
    <xf numFmtId="43" fontId="4" fillId="0" borderId="3" xfId="2" applyNumberFormat="1" applyFont="1" applyFill="1" applyBorder="1"/>
    <xf numFmtId="43" fontId="0" fillId="0" borderId="1" xfId="2" applyNumberFormat="1" applyFont="1" applyFill="1" applyBorder="1"/>
    <xf numFmtId="43" fontId="0" fillId="0" borderId="1" xfId="1" applyNumberFormat="1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43" fontId="21" fillId="0" borderId="1" xfId="2" applyNumberFormat="1" applyFont="1" applyFill="1" applyBorder="1"/>
    <xf numFmtId="43" fontId="15" fillId="0" borderId="1" xfId="2" applyNumberFormat="1" applyFont="1" applyBorder="1"/>
    <xf numFmtId="43" fontId="14" fillId="0" borderId="4" xfId="2" applyNumberFormat="1" applyFont="1" applyFill="1" applyBorder="1"/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6" fontId="0" fillId="0" borderId="1" xfId="2" applyNumberFormat="1" applyFont="1" applyBorder="1"/>
    <xf numFmtId="8" fontId="0" fillId="0" borderId="1" xfId="2" applyNumberFormat="1" applyFont="1" applyBorder="1"/>
    <xf numFmtId="0" fontId="25" fillId="5" borderId="0" xfId="0" applyFont="1" applyFill="1"/>
    <xf numFmtId="8" fontId="28" fillId="5" borderId="3" xfId="0" applyNumberFormat="1" applyFont="1" applyFill="1" applyBorder="1"/>
    <xf numFmtId="8" fontId="20" fillId="5" borderId="2" xfId="2" applyNumberFormat="1" applyFont="1" applyFill="1" applyBorder="1" applyAlignment="1">
      <alignment vertical="top"/>
    </xf>
    <xf numFmtId="8" fontId="0" fillId="5" borderId="2" xfId="2" applyNumberFormat="1" applyFont="1" applyFill="1" applyBorder="1"/>
    <xf numFmtId="44" fontId="28" fillId="5" borderId="6" xfId="0" applyNumberFormat="1" applyFont="1" applyFill="1" applyBorder="1"/>
    <xf numFmtId="8" fontId="20" fillId="5" borderId="0" xfId="0" applyNumberFormat="1" applyFont="1" applyFill="1"/>
    <xf numFmtId="8" fontId="20" fillId="5" borderId="2" xfId="2" applyNumberFormat="1" applyFont="1" applyFill="1" applyBorder="1"/>
    <xf numFmtId="44" fontId="20" fillId="5" borderId="2" xfId="2" applyFont="1" applyFill="1" applyBorder="1"/>
    <xf numFmtId="44" fontId="33" fillId="5" borderId="2" xfId="2" applyFont="1" applyFill="1" applyBorder="1"/>
    <xf numFmtId="44" fontId="31" fillId="5" borderId="0" xfId="2" applyFont="1" applyFill="1" applyBorder="1"/>
    <xf numFmtId="44" fontId="25" fillId="5" borderId="0" xfId="0" applyNumberFormat="1" applyFont="1" applyFill="1"/>
    <xf numFmtId="8" fontId="28" fillId="5" borderId="6" xfId="0" applyNumberFormat="1" applyFont="1" applyFill="1" applyBorder="1"/>
    <xf numFmtId="44" fontId="4" fillId="5" borderId="3" xfId="2" applyFont="1" applyFill="1" applyBorder="1"/>
    <xf numFmtId="8" fontId="34" fillId="5" borderId="0" xfId="0" applyNumberFormat="1" applyFont="1" applyFill="1"/>
    <xf numFmtId="44" fontId="0" fillId="5" borderId="2" xfId="2" applyFont="1" applyFill="1" applyBorder="1"/>
    <xf numFmtId="44" fontId="34" fillId="5" borderId="2" xfId="2" applyFont="1" applyFill="1" applyBorder="1"/>
    <xf numFmtId="44" fontId="20" fillId="5" borderId="0" xfId="0" applyNumberFormat="1" applyFont="1" applyFill="1"/>
    <xf numFmtId="43" fontId="0" fillId="5" borderId="1" xfId="2" applyNumberFormat="1" applyFont="1" applyFill="1" applyBorder="1"/>
    <xf numFmtId="44" fontId="20" fillId="5" borderId="2" xfId="0" applyNumberFormat="1" applyFont="1" applyFill="1" applyBorder="1" applyAlignment="1">
      <alignment horizontal="right"/>
    </xf>
    <xf numFmtId="8" fontId="33" fillId="5" borderId="2" xfId="2" applyNumberFormat="1" applyFont="1" applyFill="1" applyBorder="1"/>
    <xf numFmtId="6" fontId="20" fillId="5" borderId="0" xfId="0" applyNumberFormat="1" applyFont="1" applyFill="1"/>
    <xf numFmtId="8" fontId="34" fillId="5" borderId="2" xfId="2" applyNumberFormat="1" applyFont="1" applyFill="1" applyBorder="1"/>
    <xf numFmtId="6" fontId="33" fillId="5" borderId="1" xfId="2" applyNumberFormat="1" applyFont="1" applyFill="1" applyBorder="1"/>
    <xf numFmtId="8" fontId="0" fillId="0" borderId="0" xfId="2" applyNumberFormat="1" applyFont="1"/>
    <xf numFmtId="8" fontId="3" fillId="0" borderId="0" xfId="2" applyNumberFormat="1" applyFont="1"/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029" name="Grafik 1" descr="http://www.stura-md.de/wp-content/uploads/2012/10/Stura-logo1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3050" y="0"/>
          <a:ext cx="1828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abSelected="1" topLeftCell="A55" workbookViewId="0">
      <selection activeCell="K68" sqref="K68"/>
    </sheetView>
  </sheetViews>
  <sheetFormatPr baseColWidth="10" defaultRowHeight="15" x14ac:dyDescent="0.25"/>
  <cols>
    <col min="1" max="1" width="50.7109375" customWidth="1"/>
    <col min="2" max="2" width="12.5703125" customWidth="1"/>
    <col min="3" max="4" width="17.7109375" customWidth="1"/>
    <col min="5" max="5" width="12.85546875" style="2" customWidth="1"/>
    <col min="6" max="6" width="17.7109375" customWidth="1"/>
    <col min="7" max="7" width="17.7109375" style="82" customWidth="1"/>
    <col min="8" max="8" width="17.85546875" customWidth="1"/>
    <col min="9" max="11" width="12" bestFit="1" customWidth="1"/>
    <col min="13" max="14" width="12" bestFit="1" customWidth="1"/>
  </cols>
  <sheetData>
    <row r="1" spans="1:12" s="11" customFormat="1" ht="18.75" x14ac:dyDescent="0.3">
      <c r="A1" s="11" t="s">
        <v>88</v>
      </c>
      <c r="E1" s="15"/>
      <c r="F1"/>
      <c r="G1" s="74"/>
    </row>
    <row r="2" spans="1:12" s="11" customFormat="1" ht="18.75" x14ac:dyDescent="0.3">
      <c r="E2" s="15"/>
      <c r="G2" s="74"/>
    </row>
    <row r="3" spans="1:12" ht="32.25" customHeight="1" x14ac:dyDescent="0.25">
      <c r="C3" s="123">
        <v>2014</v>
      </c>
      <c r="D3" s="124"/>
      <c r="E3" s="22"/>
      <c r="F3" s="123">
        <v>2015</v>
      </c>
      <c r="G3" s="125"/>
      <c r="H3" s="124"/>
    </row>
    <row r="4" spans="1:12" ht="15.75" x14ac:dyDescent="0.25">
      <c r="C4" s="23" t="s">
        <v>40</v>
      </c>
      <c r="D4" s="24" t="s">
        <v>41</v>
      </c>
      <c r="E4" s="21"/>
      <c r="F4" s="46" t="s">
        <v>40</v>
      </c>
      <c r="G4" s="75" t="s">
        <v>40</v>
      </c>
      <c r="H4" s="24" t="s">
        <v>42</v>
      </c>
    </row>
    <row r="5" spans="1:12" ht="15.75" x14ac:dyDescent="0.25">
      <c r="B5" s="3"/>
      <c r="C5" s="25" t="s">
        <v>73</v>
      </c>
      <c r="D5" s="26">
        <v>42004</v>
      </c>
      <c r="E5" s="27"/>
      <c r="F5" s="47" t="s">
        <v>43</v>
      </c>
      <c r="G5" s="76" t="s">
        <v>91</v>
      </c>
      <c r="H5" s="32">
        <v>42319</v>
      </c>
    </row>
    <row r="6" spans="1:12" ht="18.75" x14ac:dyDescent="0.3">
      <c r="A6" s="11" t="s">
        <v>0</v>
      </c>
      <c r="C6" s="54"/>
      <c r="D6" s="16"/>
      <c r="F6" s="48"/>
      <c r="G6" s="128"/>
      <c r="H6" s="16"/>
    </row>
    <row r="7" spans="1:12" x14ac:dyDescent="0.25">
      <c r="A7" s="70" t="s">
        <v>51</v>
      </c>
      <c r="B7" s="6"/>
      <c r="C7" s="60">
        <f>SUM(C8:C9)</f>
        <v>98258.87</v>
      </c>
      <c r="D7" s="58">
        <f>D8+D9</f>
        <v>95633.97</v>
      </c>
      <c r="E7" s="53"/>
      <c r="F7" s="95">
        <f>SUM(F8:F9)</f>
        <v>163454.82999999999</v>
      </c>
      <c r="G7" s="129">
        <v>163454.82999999999</v>
      </c>
      <c r="H7" s="107">
        <f>SUM(H8:H9)</f>
        <v>163454.82999999999</v>
      </c>
    </row>
    <row r="8" spans="1:12" ht="26.25" x14ac:dyDescent="0.25">
      <c r="A8" s="28" t="s">
        <v>45</v>
      </c>
      <c r="B8" s="29"/>
      <c r="C8" s="83">
        <f>95633.97</f>
        <v>95633.97</v>
      </c>
      <c r="D8" s="59">
        <f>73459.02+385.05+21789.9-2624.9</f>
        <v>93009.07</v>
      </c>
      <c r="E8" s="30"/>
      <c r="F8" s="96">
        <v>160829.93</v>
      </c>
      <c r="G8" s="130">
        <v>160829.93</v>
      </c>
      <c r="H8" s="108">
        <v>160829.93</v>
      </c>
    </row>
    <row r="9" spans="1:12" x14ac:dyDescent="0.25">
      <c r="A9" t="s">
        <v>47</v>
      </c>
      <c r="C9" s="17">
        <v>2624.9</v>
      </c>
      <c r="D9" s="18">
        <v>2624.9</v>
      </c>
      <c r="E9" s="4"/>
      <c r="F9" s="49">
        <v>2624.9</v>
      </c>
      <c r="G9" s="131">
        <v>2624.9</v>
      </c>
      <c r="H9" s="109">
        <v>2624.9</v>
      </c>
    </row>
    <row r="10" spans="1:12" ht="18.75" x14ac:dyDescent="0.3">
      <c r="A10" s="11"/>
      <c r="C10" s="55"/>
      <c r="D10" s="16"/>
      <c r="F10" s="48"/>
      <c r="G10" s="128"/>
      <c r="H10" s="110"/>
    </row>
    <row r="11" spans="1:12" x14ac:dyDescent="0.25">
      <c r="A11" s="68" t="s">
        <v>50</v>
      </c>
      <c r="B11" s="68"/>
      <c r="C11" s="84">
        <f>SUM(C12:C18)</f>
        <v>189281.18</v>
      </c>
      <c r="D11" s="85">
        <f>SUM(D12:D18)</f>
        <v>189816.97</v>
      </c>
      <c r="E11" s="69"/>
      <c r="F11" s="97">
        <f>SUM(F12:F19)</f>
        <v>186445.29</v>
      </c>
      <c r="G11" s="132">
        <f>SUM(G12:G19)</f>
        <v>189024.29</v>
      </c>
      <c r="H11" s="111">
        <f>SUM(H12:H19)</f>
        <v>97484.989999999991</v>
      </c>
      <c r="I11" s="5"/>
      <c r="J11" s="5"/>
      <c r="K11" s="5"/>
      <c r="L11" s="5"/>
    </row>
    <row r="12" spans="1:12" x14ac:dyDescent="0.25">
      <c r="A12" t="s">
        <v>1</v>
      </c>
      <c r="C12" s="86">
        <v>40</v>
      </c>
      <c r="D12" s="18">
        <v>31.89</v>
      </c>
      <c r="E12" s="4"/>
      <c r="F12" s="98">
        <v>15</v>
      </c>
      <c r="G12" s="133">
        <v>15</v>
      </c>
      <c r="H12" s="112">
        <v>7.7</v>
      </c>
      <c r="I12" s="5"/>
      <c r="J12" s="5"/>
      <c r="K12" s="5"/>
      <c r="L12" s="5"/>
    </row>
    <row r="13" spans="1:12" x14ac:dyDescent="0.25">
      <c r="A13" t="s">
        <v>2</v>
      </c>
      <c r="C13" s="87">
        <v>8200</v>
      </c>
      <c r="D13" s="18">
        <v>8200</v>
      </c>
      <c r="E13" s="4"/>
      <c r="F13" s="49">
        <v>8000</v>
      </c>
      <c r="G13" s="149">
        <v>8386</v>
      </c>
      <c r="H13" s="112">
        <v>8386</v>
      </c>
      <c r="I13" s="5"/>
      <c r="J13" s="151"/>
      <c r="K13" s="5"/>
      <c r="L13" s="5"/>
    </row>
    <row r="14" spans="1:12" x14ac:dyDescent="0.25">
      <c r="A14" t="s">
        <v>3</v>
      </c>
      <c r="B14" t="s">
        <v>74</v>
      </c>
      <c r="C14" s="87">
        <v>84344</v>
      </c>
      <c r="D14" s="88">
        <v>84344</v>
      </c>
      <c r="E14" s="4" t="s">
        <v>78</v>
      </c>
      <c r="F14" s="49">
        <v>84000</v>
      </c>
      <c r="G14" s="150">
        <v>85943</v>
      </c>
      <c r="H14" s="112">
        <v>85943</v>
      </c>
      <c r="I14" s="5"/>
      <c r="J14" s="5"/>
      <c r="K14" s="5"/>
      <c r="L14" s="5"/>
    </row>
    <row r="15" spans="1:12" x14ac:dyDescent="0.25">
      <c r="B15" t="s">
        <v>75</v>
      </c>
      <c r="C15" s="87">
        <v>90600</v>
      </c>
      <c r="D15" s="88">
        <v>92618.5</v>
      </c>
      <c r="E15" s="4" t="s">
        <v>79</v>
      </c>
      <c r="F15" s="49">
        <v>90000</v>
      </c>
      <c r="G15" s="131">
        <v>90000</v>
      </c>
      <c r="H15" s="112">
        <v>0</v>
      </c>
      <c r="I15" s="5"/>
      <c r="J15" s="5"/>
      <c r="K15" s="5"/>
      <c r="L15" s="5"/>
    </row>
    <row r="16" spans="1:12" x14ac:dyDescent="0.25">
      <c r="A16" t="s">
        <v>5</v>
      </c>
      <c r="C16" s="87">
        <v>3000</v>
      </c>
      <c r="D16" s="18">
        <v>2380</v>
      </c>
      <c r="E16" s="4"/>
      <c r="F16" s="49">
        <v>3000</v>
      </c>
      <c r="G16" s="131">
        <v>3000</v>
      </c>
      <c r="H16" s="112">
        <v>1525</v>
      </c>
      <c r="I16" s="5"/>
      <c r="J16" s="5"/>
      <c r="K16" s="5"/>
      <c r="L16" s="5"/>
    </row>
    <row r="17" spans="1:12" x14ac:dyDescent="0.25">
      <c r="A17" t="s">
        <v>89</v>
      </c>
      <c r="C17" s="87">
        <v>2097.1799999999998</v>
      </c>
      <c r="D17" s="88">
        <v>2097.1799999999998</v>
      </c>
      <c r="E17" s="4"/>
      <c r="F17" s="98">
        <v>0</v>
      </c>
      <c r="G17" s="135">
        <v>0</v>
      </c>
      <c r="H17" s="112">
        <v>0</v>
      </c>
      <c r="I17" s="5"/>
      <c r="J17" s="5"/>
      <c r="K17" s="5"/>
      <c r="L17" s="5"/>
    </row>
    <row r="18" spans="1:12" x14ac:dyDescent="0.25">
      <c r="A18" t="s">
        <v>6</v>
      </c>
      <c r="C18" s="87">
        <v>1000</v>
      </c>
      <c r="D18" s="18">
        <v>145.4</v>
      </c>
      <c r="E18" s="4"/>
      <c r="F18" s="49">
        <v>100</v>
      </c>
      <c r="G18" s="136">
        <v>350</v>
      </c>
      <c r="H18" s="112">
        <v>293</v>
      </c>
      <c r="I18" s="5"/>
      <c r="J18" s="5"/>
      <c r="K18" s="5"/>
      <c r="L18" s="5"/>
    </row>
    <row r="19" spans="1:12" s="29" customFormat="1" x14ac:dyDescent="0.25">
      <c r="A19" t="s">
        <v>90</v>
      </c>
      <c r="B19"/>
      <c r="C19" s="55"/>
      <c r="D19" s="16"/>
      <c r="E19" s="4"/>
      <c r="F19" s="99">
        <v>1330.29</v>
      </c>
      <c r="G19" s="131">
        <v>1330.29</v>
      </c>
      <c r="H19" s="99">
        <v>1330.29</v>
      </c>
      <c r="I19" s="31"/>
      <c r="J19" s="31"/>
      <c r="K19" s="31"/>
      <c r="L19" s="31"/>
    </row>
    <row r="20" spans="1:12" x14ac:dyDescent="0.25">
      <c r="C20" s="55"/>
      <c r="D20" s="16"/>
      <c r="F20" s="56"/>
      <c r="G20" s="128"/>
      <c r="H20" s="110"/>
      <c r="I20" s="5"/>
      <c r="J20" s="5"/>
      <c r="K20" s="5"/>
      <c r="L20" s="5"/>
    </row>
    <row r="21" spans="1:12" ht="17.25" x14ac:dyDescent="0.3">
      <c r="A21" s="35" t="s">
        <v>34</v>
      </c>
      <c r="B21" s="35"/>
      <c r="C21" s="57">
        <f>SUM(C11+C7)</f>
        <v>287540.05</v>
      </c>
      <c r="D21" s="61">
        <f>SUM(D11+D7)</f>
        <v>285450.94</v>
      </c>
      <c r="E21" s="62"/>
      <c r="F21" s="63">
        <f>SUM(F11+F7)</f>
        <v>349900.12</v>
      </c>
      <c r="G21" s="137">
        <f>SUM(G11+G7)</f>
        <v>352479.12</v>
      </c>
      <c r="H21" s="113">
        <f>SUM(H11+H7)</f>
        <v>260939.81999999998</v>
      </c>
      <c r="I21" s="5"/>
      <c r="J21" s="5"/>
      <c r="K21" s="5"/>
      <c r="L21" s="5"/>
    </row>
    <row r="22" spans="1:12" x14ac:dyDescent="0.25">
      <c r="C22" s="17"/>
      <c r="D22" s="18"/>
      <c r="E22" s="4"/>
      <c r="F22" s="49"/>
      <c r="G22" s="138"/>
      <c r="H22" s="112"/>
      <c r="I22" s="5"/>
      <c r="J22" s="5"/>
      <c r="K22" s="5"/>
      <c r="L22" s="5"/>
    </row>
    <row r="23" spans="1:12" x14ac:dyDescent="0.25">
      <c r="C23" s="17"/>
      <c r="D23" s="18"/>
      <c r="E23" s="4"/>
      <c r="F23" s="49"/>
      <c r="G23" s="138"/>
      <c r="H23" s="112"/>
      <c r="I23" s="5"/>
      <c r="J23" s="5"/>
      <c r="K23" s="5"/>
      <c r="L23" s="5"/>
    </row>
    <row r="24" spans="1:12" s="9" customFormat="1" ht="18.75" x14ac:dyDescent="0.3">
      <c r="A24" s="11" t="s">
        <v>7</v>
      </c>
      <c r="B24"/>
      <c r="C24" s="17"/>
      <c r="D24" s="18"/>
      <c r="E24" s="4"/>
      <c r="F24" s="49"/>
      <c r="G24" s="138"/>
      <c r="H24" s="112"/>
      <c r="I24" s="5"/>
      <c r="K24" s="10"/>
      <c r="L24" s="10"/>
    </row>
    <row r="25" spans="1:12" s="9" customFormat="1" x14ac:dyDescent="0.25">
      <c r="A25" s="6" t="s">
        <v>32</v>
      </c>
      <c r="B25"/>
      <c r="C25" s="19">
        <f>SUM(C26:C27)</f>
        <v>82472</v>
      </c>
      <c r="D25" s="20">
        <f>SUM(D26:D27)</f>
        <v>39968.58</v>
      </c>
      <c r="E25" s="8"/>
      <c r="F25" s="50">
        <f>SUM(F26:F28)</f>
        <v>130512.67</v>
      </c>
      <c r="G25" s="139">
        <f>SUM(G26:G28)</f>
        <v>133484.16999999998</v>
      </c>
      <c r="H25" s="114">
        <f>SUM(H26:H27)</f>
        <v>32832.199999999997</v>
      </c>
      <c r="I25" s="10"/>
      <c r="J25" s="152"/>
      <c r="K25" s="10"/>
      <c r="L25" s="10"/>
    </row>
    <row r="26" spans="1:12" x14ac:dyDescent="0.25">
      <c r="A26" t="s">
        <v>76</v>
      </c>
      <c r="B26" t="s">
        <v>74</v>
      </c>
      <c r="C26" s="89">
        <v>37172</v>
      </c>
      <c r="D26" s="88">
        <v>24720.66</v>
      </c>
      <c r="E26" t="s">
        <v>78</v>
      </c>
      <c r="F26" s="100">
        <v>40000</v>
      </c>
      <c r="G26" s="141">
        <v>42971.5</v>
      </c>
      <c r="H26" s="115">
        <v>32832.199999999997</v>
      </c>
      <c r="I26" s="5"/>
      <c r="J26" s="151"/>
      <c r="K26" s="5"/>
      <c r="L26" s="5"/>
    </row>
    <row r="27" spans="1:12" x14ac:dyDescent="0.25">
      <c r="A27" t="s">
        <v>77</v>
      </c>
      <c r="B27" t="s">
        <v>75</v>
      </c>
      <c r="C27" s="89">
        <v>45300</v>
      </c>
      <c r="D27" s="88">
        <f>2750.23+978.25+5223.66+3833.3+2462.48</f>
        <v>15247.919999999998</v>
      </c>
      <c r="E27" t="s">
        <v>87</v>
      </c>
      <c r="F27" s="100">
        <v>47000</v>
      </c>
      <c r="G27" s="133">
        <v>47000</v>
      </c>
      <c r="H27" s="115">
        <v>0</v>
      </c>
      <c r="I27" s="5"/>
      <c r="J27" s="5"/>
      <c r="K27" s="5"/>
      <c r="L27" s="5"/>
    </row>
    <row r="28" spans="1:12" x14ac:dyDescent="0.25">
      <c r="A28" t="s">
        <v>80</v>
      </c>
      <c r="C28" s="17"/>
      <c r="D28" s="18"/>
      <c r="E28" s="4"/>
      <c r="F28" s="98">
        <v>43512.67</v>
      </c>
      <c r="G28" s="134">
        <v>43512.67</v>
      </c>
      <c r="H28" s="112">
        <v>36232.44</v>
      </c>
      <c r="I28" s="5"/>
      <c r="J28" s="5"/>
      <c r="K28" s="5"/>
      <c r="L28" s="5"/>
    </row>
    <row r="29" spans="1:12" x14ac:dyDescent="0.25">
      <c r="A29" s="3"/>
      <c r="C29" s="17"/>
      <c r="D29" s="18"/>
      <c r="E29" s="4"/>
      <c r="F29" s="98"/>
      <c r="G29" s="138"/>
      <c r="H29" s="112"/>
      <c r="I29" s="5"/>
      <c r="J29" s="5"/>
      <c r="K29" s="5"/>
      <c r="L29" s="5"/>
    </row>
    <row r="30" spans="1:12" x14ac:dyDescent="0.25">
      <c r="A30" s="6" t="s">
        <v>11</v>
      </c>
      <c r="C30" s="19">
        <f>SUM(C31:C39)</f>
        <v>14566.95</v>
      </c>
      <c r="D30" s="20">
        <f>SUM(D31:D39)</f>
        <v>14316.95</v>
      </c>
      <c r="E30" s="8"/>
      <c r="F30" s="50">
        <f>SUM(F31:F39)</f>
        <v>9122.25</v>
      </c>
      <c r="G30" s="140">
        <f>SUM(G31:G39)</f>
        <v>9122.25</v>
      </c>
      <c r="H30" s="116">
        <f>SUM(H31:H39)</f>
        <v>6928.4600000000009</v>
      </c>
      <c r="I30" s="5"/>
      <c r="J30" s="5"/>
      <c r="K30" s="5"/>
      <c r="L30" s="5"/>
    </row>
    <row r="31" spans="1:12" x14ac:dyDescent="0.25">
      <c r="A31" t="s">
        <v>8</v>
      </c>
      <c r="C31" s="86">
        <v>1962.9</v>
      </c>
      <c r="D31" s="18">
        <v>1962.9</v>
      </c>
      <c r="E31" s="4"/>
      <c r="F31" s="98">
        <v>1918.34</v>
      </c>
      <c r="G31" s="135">
        <v>1918.34</v>
      </c>
      <c r="H31" s="112">
        <v>1258.42</v>
      </c>
      <c r="I31" s="5"/>
      <c r="J31" s="5"/>
      <c r="K31" s="5"/>
      <c r="L31" s="5"/>
    </row>
    <row r="32" spans="1:12" x14ac:dyDescent="0.25">
      <c r="A32" t="s">
        <v>9</v>
      </c>
      <c r="C32" s="87">
        <v>1908.66</v>
      </c>
      <c r="D32" s="18">
        <v>1908.66</v>
      </c>
      <c r="E32" s="4"/>
      <c r="F32" s="98">
        <v>969.23</v>
      </c>
      <c r="G32" s="135">
        <v>969.23</v>
      </c>
      <c r="H32" s="112">
        <v>797.62</v>
      </c>
      <c r="I32" s="5"/>
      <c r="J32" s="5"/>
      <c r="K32" s="5"/>
      <c r="L32" s="5"/>
    </row>
    <row r="33" spans="1:17" x14ac:dyDescent="0.25">
      <c r="A33" t="s">
        <v>10</v>
      </c>
      <c r="C33" s="87">
        <v>1898.65</v>
      </c>
      <c r="D33" s="18">
        <v>1898.65</v>
      </c>
      <c r="E33" s="4"/>
      <c r="F33" s="98">
        <v>233.58</v>
      </c>
      <c r="G33" s="135">
        <v>233.58</v>
      </c>
      <c r="H33" s="112">
        <v>1788.79</v>
      </c>
      <c r="I33" s="5"/>
      <c r="J33" s="5"/>
      <c r="K33" s="5"/>
      <c r="L33" s="5"/>
    </row>
    <row r="34" spans="1:17" x14ac:dyDescent="0.25">
      <c r="A34" t="s">
        <v>62</v>
      </c>
      <c r="C34" s="87">
        <v>839.27</v>
      </c>
      <c r="D34" s="18">
        <v>839.27</v>
      </c>
      <c r="E34" s="4"/>
      <c r="F34" s="98">
        <v>1347.87</v>
      </c>
      <c r="G34" s="135">
        <v>1347.87</v>
      </c>
      <c r="H34" s="112">
        <v>1296.17</v>
      </c>
      <c r="I34" s="5"/>
      <c r="J34" s="5"/>
      <c r="K34" s="5"/>
      <c r="L34" s="5"/>
    </row>
    <row r="35" spans="1:17" x14ac:dyDescent="0.25">
      <c r="A35" t="s">
        <v>12</v>
      </c>
      <c r="C35" s="73">
        <v>2000</v>
      </c>
      <c r="D35" s="18">
        <v>2000</v>
      </c>
      <c r="E35" s="4"/>
      <c r="F35" s="98">
        <v>0</v>
      </c>
      <c r="G35" s="135">
        <v>0</v>
      </c>
      <c r="H35" s="112">
        <v>0</v>
      </c>
      <c r="I35" s="5"/>
      <c r="J35" s="5"/>
      <c r="K35" s="5"/>
      <c r="L35" s="5"/>
    </row>
    <row r="36" spans="1:17" x14ac:dyDescent="0.25">
      <c r="A36" t="s">
        <v>13</v>
      </c>
      <c r="C36" s="87">
        <v>1937.48</v>
      </c>
      <c r="D36" s="18">
        <v>1937.48</v>
      </c>
      <c r="E36" s="4"/>
      <c r="F36" s="98">
        <v>1124.79</v>
      </c>
      <c r="G36" s="135">
        <v>1124.79</v>
      </c>
      <c r="H36" s="112">
        <v>412.77</v>
      </c>
      <c r="I36" s="5"/>
      <c r="J36" s="5"/>
      <c r="K36" s="5"/>
      <c r="L36" s="5"/>
    </row>
    <row r="37" spans="1:17" x14ac:dyDescent="0.25">
      <c r="A37" t="s">
        <v>14</v>
      </c>
      <c r="C37" s="87">
        <v>519.99</v>
      </c>
      <c r="D37" s="18">
        <v>519.99</v>
      </c>
      <c r="E37" s="4"/>
      <c r="F37" s="98">
        <v>346.32</v>
      </c>
      <c r="G37" s="135">
        <v>346.32</v>
      </c>
      <c r="H37" s="112">
        <v>234.79</v>
      </c>
      <c r="I37" s="5"/>
      <c r="J37" s="5"/>
      <c r="K37" s="5"/>
      <c r="L37" s="5"/>
    </row>
    <row r="38" spans="1:17" x14ac:dyDescent="0.25">
      <c r="A38" t="s">
        <v>37</v>
      </c>
      <c r="C38" s="87">
        <v>1500</v>
      </c>
      <c r="D38" s="18">
        <v>1500</v>
      </c>
      <c r="E38" s="4"/>
      <c r="F38" s="98">
        <v>1182.1199999999999</v>
      </c>
      <c r="G38" s="135">
        <v>1182.1199999999999</v>
      </c>
      <c r="H38" s="112">
        <v>1139.9000000000001</v>
      </c>
      <c r="I38" s="5"/>
      <c r="J38" s="5"/>
      <c r="K38" s="5"/>
      <c r="L38" s="5"/>
    </row>
    <row r="39" spans="1:17" x14ac:dyDescent="0.25">
      <c r="A39" t="s">
        <v>15</v>
      </c>
      <c r="C39" s="87">
        <v>2000</v>
      </c>
      <c r="D39" s="18">
        <v>1750</v>
      </c>
      <c r="E39" s="4"/>
      <c r="F39" s="98">
        <v>2000</v>
      </c>
      <c r="G39" s="135">
        <v>2000</v>
      </c>
      <c r="H39" s="117">
        <v>0</v>
      </c>
      <c r="I39" s="5"/>
      <c r="J39" s="5"/>
      <c r="K39" s="5"/>
      <c r="L39" s="5"/>
    </row>
    <row r="40" spans="1:17" x14ac:dyDescent="0.25">
      <c r="C40" s="17"/>
      <c r="D40" s="18"/>
      <c r="E40" s="4"/>
      <c r="F40" s="49"/>
      <c r="G40" s="138"/>
      <c r="H40" s="117"/>
      <c r="I40" s="5"/>
      <c r="J40" s="5"/>
      <c r="K40" s="5"/>
      <c r="L40" s="5"/>
    </row>
    <row r="41" spans="1:17" x14ac:dyDescent="0.25">
      <c r="C41" s="17"/>
      <c r="D41" s="18"/>
      <c r="E41" s="4"/>
      <c r="F41" s="49"/>
      <c r="G41" s="138"/>
      <c r="H41" s="112"/>
      <c r="I41" s="5"/>
      <c r="J41" s="5"/>
      <c r="K41" s="5"/>
      <c r="L41" s="5"/>
    </row>
    <row r="42" spans="1:17" x14ac:dyDescent="0.25">
      <c r="A42" s="7" t="s">
        <v>16</v>
      </c>
      <c r="C42" s="19">
        <f>SUM(C43:C57)</f>
        <v>59859.4</v>
      </c>
      <c r="D42" s="20">
        <f>SUM(D43:D57)</f>
        <v>31507.440000000002</v>
      </c>
      <c r="E42" s="8"/>
      <c r="F42" s="50">
        <f>SUM(F43:F57)</f>
        <v>42284.04</v>
      </c>
      <c r="G42" s="132">
        <f>SUM(G43:G59)</f>
        <v>43856</v>
      </c>
      <c r="H42" s="114">
        <f>SUM(H43:H59)</f>
        <v>34642.46</v>
      </c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5">
      <c r="A43" t="s">
        <v>17</v>
      </c>
      <c r="C43" s="86">
        <v>52000</v>
      </c>
      <c r="D43" s="88">
        <v>27548.14</v>
      </c>
      <c r="E43" s="4"/>
      <c r="F43" s="98">
        <v>13500</v>
      </c>
      <c r="G43" s="134">
        <v>13500</v>
      </c>
      <c r="H43" s="112">
        <v>8702.23</v>
      </c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5">
      <c r="A44" t="s">
        <v>82</v>
      </c>
      <c r="C44" s="87"/>
      <c r="D44" s="88"/>
      <c r="E44" s="4"/>
      <c r="F44" s="98">
        <v>21726.04</v>
      </c>
      <c r="G44" s="141">
        <v>22748</v>
      </c>
      <c r="H44" s="112">
        <v>22748</v>
      </c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5">
      <c r="A45" t="s">
        <v>18</v>
      </c>
      <c r="C45" s="87">
        <v>2000</v>
      </c>
      <c r="D45" s="88">
        <v>553.11</v>
      </c>
      <c r="E45" s="4"/>
      <c r="F45" s="98">
        <v>2000</v>
      </c>
      <c r="G45" s="134">
        <v>2000</v>
      </c>
      <c r="H45" s="112">
        <v>105.46</v>
      </c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5">
      <c r="A46" s="65" t="s">
        <v>19</v>
      </c>
      <c r="C46" s="87">
        <v>1000</v>
      </c>
      <c r="D46" s="88">
        <v>403.01</v>
      </c>
      <c r="E46" s="4"/>
      <c r="F46" s="98">
        <v>500</v>
      </c>
      <c r="G46" s="135">
        <v>500</v>
      </c>
      <c r="H46" s="112">
        <v>271.37</v>
      </c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5">
      <c r="A47" t="s">
        <v>83</v>
      </c>
      <c r="C47" s="87">
        <v>700</v>
      </c>
      <c r="D47" s="88">
        <f>100-8.94</f>
        <v>91.06</v>
      </c>
      <c r="E47" s="4"/>
      <c r="F47" s="98">
        <v>400</v>
      </c>
      <c r="G47" s="135">
        <v>400</v>
      </c>
      <c r="H47" s="112">
        <v>300</v>
      </c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5">
      <c r="A48" s="65" t="s">
        <v>4</v>
      </c>
      <c r="C48" s="87">
        <v>0</v>
      </c>
      <c r="D48" s="88">
        <v>0</v>
      </c>
      <c r="E48" s="4"/>
      <c r="F48" s="98">
        <v>0</v>
      </c>
      <c r="G48" s="135">
        <v>0</v>
      </c>
      <c r="H48" s="112">
        <v>0</v>
      </c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5">
      <c r="A49" t="s">
        <v>20</v>
      </c>
      <c r="C49" s="87">
        <v>250</v>
      </c>
      <c r="D49" s="88">
        <v>30</v>
      </c>
      <c r="E49" s="4"/>
      <c r="F49" s="98">
        <v>250</v>
      </c>
      <c r="G49" s="135">
        <v>250</v>
      </c>
      <c r="H49" s="126">
        <v>0</v>
      </c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5">
      <c r="A50" s="65" t="s">
        <v>84</v>
      </c>
      <c r="C50" s="87">
        <v>300</v>
      </c>
      <c r="D50" s="88">
        <f>170-14</f>
        <v>156</v>
      </c>
      <c r="E50" s="4"/>
      <c r="F50" s="98">
        <v>300</v>
      </c>
      <c r="G50" s="135">
        <v>300</v>
      </c>
      <c r="H50" s="112">
        <v>187</v>
      </c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5">
      <c r="A51" t="s">
        <v>21</v>
      </c>
      <c r="C51" s="87">
        <v>220</v>
      </c>
      <c r="D51" s="88">
        <f>180.7+8.45</f>
        <v>189.14999999999998</v>
      </c>
      <c r="E51" s="4"/>
      <c r="F51" s="98">
        <v>220</v>
      </c>
      <c r="G51" s="135">
        <v>220</v>
      </c>
      <c r="H51" s="112">
        <v>70</v>
      </c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5">
      <c r="A52" t="s">
        <v>22</v>
      </c>
      <c r="C52" s="87">
        <v>900</v>
      </c>
      <c r="D52" s="88">
        <v>682.72</v>
      </c>
      <c r="E52" s="4"/>
      <c r="F52" s="98">
        <v>900</v>
      </c>
      <c r="G52" s="135">
        <v>900</v>
      </c>
      <c r="H52" s="112">
        <v>50</v>
      </c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5">
      <c r="A53" t="s">
        <v>85</v>
      </c>
      <c r="C53" s="87">
        <v>89.4</v>
      </c>
      <c r="D53" s="88">
        <v>89.4</v>
      </c>
      <c r="E53" s="4"/>
      <c r="F53" s="98">
        <v>38</v>
      </c>
      <c r="G53" s="135">
        <v>38</v>
      </c>
      <c r="H53" s="112">
        <v>38</v>
      </c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5">
      <c r="A54" t="s">
        <v>86</v>
      </c>
      <c r="C54" s="87">
        <v>500</v>
      </c>
      <c r="D54" s="88">
        <v>359.5</v>
      </c>
      <c r="E54" s="4"/>
      <c r="F54" s="98">
        <v>1000</v>
      </c>
      <c r="G54" s="135">
        <v>1000</v>
      </c>
      <c r="H54" s="112">
        <v>520.4</v>
      </c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5">
      <c r="A55" s="65" t="s">
        <v>24</v>
      </c>
      <c r="C55" s="87">
        <v>1200</v>
      </c>
      <c r="D55" s="18">
        <v>1200</v>
      </c>
      <c r="E55" s="4"/>
      <c r="F55" s="49">
        <v>1200</v>
      </c>
      <c r="G55" s="142">
        <v>1200</v>
      </c>
      <c r="H55" s="112">
        <v>1000</v>
      </c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5">
      <c r="A56" t="s">
        <v>38</v>
      </c>
      <c r="C56" s="87">
        <v>300</v>
      </c>
      <c r="D56" s="18">
        <v>205.35</v>
      </c>
      <c r="E56" s="4"/>
      <c r="F56" s="98">
        <v>150</v>
      </c>
      <c r="G56" s="135">
        <v>150</v>
      </c>
      <c r="H56" s="112">
        <v>110</v>
      </c>
      <c r="I56" s="5"/>
      <c r="J56" s="5"/>
      <c r="K56" s="5"/>
      <c r="L56" s="5"/>
      <c r="M56" s="5"/>
      <c r="N56" s="5"/>
      <c r="O56" s="5"/>
      <c r="P56" s="5"/>
      <c r="Q56" s="5"/>
    </row>
    <row r="57" spans="1:17" x14ac:dyDescent="0.25">
      <c r="A57" t="s">
        <v>25</v>
      </c>
      <c r="C57" s="87">
        <v>400</v>
      </c>
      <c r="D57" s="18">
        <v>0</v>
      </c>
      <c r="E57" s="4"/>
      <c r="F57" s="49">
        <v>100</v>
      </c>
      <c r="G57" s="143">
        <v>650</v>
      </c>
      <c r="H57" s="112">
        <v>540</v>
      </c>
      <c r="I57" s="5"/>
      <c r="J57" s="5"/>
      <c r="K57" s="5"/>
      <c r="L57" s="5"/>
      <c r="M57" s="5"/>
      <c r="N57" s="5"/>
      <c r="O57" s="5"/>
      <c r="P57" s="5"/>
      <c r="Q57" s="5"/>
    </row>
    <row r="58" spans="1:17" x14ac:dyDescent="0.25">
      <c r="C58" s="103"/>
      <c r="D58" s="4"/>
      <c r="E58" s="4"/>
      <c r="F58" s="104"/>
      <c r="G58" s="144"/>
      <c r="H58" s="112"/>
      <c r="I58" s="5"/>
      <c r="J58" s="5"/>
      <c r="K58" s="5"/>
      <c r="L58" s="5"/>
      <c r="M58" s="5"/>
      <c r="N58" s="5"/>
      <c r="O58" s="5"/>
      <c r="P58" s="5"/>
      <c r="Q58" s="5"/>
    </row>
    <row r="59" spans="1:17" x14ac:dyDescent="0.25">
      <c r="C59" s="106"/>
      <c r="G59" s="144"/>
      <c r="H59" s="112"/>
      <c r="I59" s="5"/>
      <c r="J59" s="5"/>
      <c r="K59" s="5"/>
      <c r="L59" s="5"/>
      <c r="M59" s="5"/>
      <c r="N59" s="5"/>
      <c r="O59" s="5"/>
      <c r="P59" s="5"/>
      <c r="Q59" s="5"/>
    </row>
    <row r="60" spans="1:17" x14ac:dyDescent="0.25">
      <c r="A60" s="6" t="s">
        <v>53</v>
      </c>
      <c r="C60" s="19">
        <f>SUM(C61:C75)</f>
        <v>67604.34</v>
      </c>
      <c r="D60" s="20">
        <f>SUM(D61:D75)</f>
        <v>38576.129999999997</v>
      </c>
      <c r="E60" s="4"/>
      <c r="F60" s="50">
        <f>SUM(F61:F75)</f>
        <v>86400</v>
      </c>
      <c r="G60" s="132">
        <f>SUM(G61:G72)</f>
        <v>84435.54</v>
      </c>
      <c r="H60" s="114">
        <f>SUM(H61:H72)</f>
        <v>43892.639999999999</v>
      </c>
      <c r="I60" s="5"/>
      <c r="J60" s="5"/>
      <c r="K60" s="5"/>
      <c r="L60" s="5"/>
      <c r="M60" s="5"/>
      <c r="N60" s="5"/>
      <c r="O60" s="5"/>
      <c r="P60" s="5"/>
      <c r="Q60" s="5"/>
    </row>
    <row r="61" spans="1:17" x14ac:dyDescent="0.25">
      <c r="A61" t="s">
        <v>5</v>
      </c>
      <c r="C61" s="86">
        <v>5000</v>
      </c>
      <c r="D61" s="88">
        <f>800+1330.29</f>
        <v>2130.29</v>
      </c>
      <c r="E61" s="4"/>
      <c r="F61" s="98">
        <v>4000</v>
      </c>
      <c r="G61" s="135">
        <v>4000</v>
      </c>
      <c r="H61" s="112">
        <v>2670</v>
      </c>
      <c r="I61" s="5"/>
      <c r="J61" s="5"/>
      <c r="K61" s="5"/>
      <c r="L61" s="5"/>
      <c r="M61" s="5"/>
      <c r="N61" s="5"/>
      <c r="O61" s="5"/>
      <c r="P61" s="5"/>
      <c r="Q61" s="5"/>
    </row>
    <row r="62" spans="1:17" x14ac:dyDescent="0.25">
      <c r="A62" t="s">
        <v>26</v>
      </c>
      <c r="C62" s="87">
        <v>5000</v>
      </c>
      <c r="D62" s="88">
        <v>1190</v>
      </c>
      <c r="E62" s="8"/>
      <c r="F62" s="98">
        <v>5000</v>
      </c>
      <c r="G62" s="135">
        <v>5000</v>
      </c>
      <c r="H62" s="112">
        <v>0</v>
      </c>
      <c r="I62" s="5"/>
      <c r="J62" s="5"/>
      <c r="K62" s="5"/>
      <c r="L62" s="5"/>
      <c r="M62" s="5"/>
      <c r="N62" s="5"/>
      <c r="O62" s="5"/>
      <c r="P62" s="5"/>
      <c r="Q62" s="5"/>
    </row>
    <row r="63" spans="1:17" x14ac:dyDescent="0.25">
      <c r="A63" t="s">
        <v>44</v>
      </c>
      <c r="C63" s="87">
        <v>12500</v>
      </c>
      <c r="D63" s="88">
        <v>15076.46</v>
      </c>
      <c r="E63" s="4"/>
      <c r="F63" s="98">
        <v>14000</v>
      </c>
      <c r="G63" s="135">
        <v>14000</v>
      </c>
      <c r="H63" s="112">
        <v>5022.22</v>
      </c>
      <c r="I63" s="5"/>
      <c r="J63" s="5"/>
      <c r="K63" s="5"/>
      <c r="L63" s="5"/>
      <c r="M63" s="5"/>
      <c r="N63" s="5"/>
      <c r="O63" s="5"/>
      <c r="P63" s="5"/>
      <c r="Q63" s="5"/>
    </row>
    <row r="64" spans="1:17" x14ac:dyDescent="0.25">
      <c r="A64" t="s">
        <v>27</v>
      </c>
      <c r="C64" s="87"/>
      <c r="D64" s="88"/>
      <c r="E64" s="4"/>
      <c r="F64" s="98"/>
      <c r="G64" s="144"/>
      <c r="H64" s="112"/>
      <c r="I64" s="5"/>
      <c r="J64" s="5"/>
      <c r="K64" s="5"/>
      <c r="L64" s="5"/>
      <c r="M64" s="5"/>
      <c r="N64" s="5"/>
      <c r="O64" s="5"/>
      <c r="P64" s="5"/>
      <c r="Q64" s="5"/>
    </row>
    <row r="65" spans="1:17" x14ac:dyDescent="0.25">
      <c r="A65" t="s">
        <v>48</v>
      </c>
      <c r="C65" s="89">
        <v>20000</v>
      </c>
      <c r="D65" s="90">
        <f>12181.46+108.36-1500</f>
        <v>10789.82</v>
      </c>
      <c r="E65" s="4"/>
      <c r="F65" s="98">
        <v>28000</v>
      </c>
      <c r="G65" s="145">
        <v>24055.96</v>
      </c>
      <c r="H65" s="112">
        <v>24055.96</v>
      </c>
      <c r="I65" s="5"/>
      <c r="J65" s="5"/>
      <c r="K65" s="5"/>
      <c r="L65" s="5"/>
      <c r="M65" s="5"/>
      <c r="N65" s="5"/>
      <c r="O65" s="5"/>
      <c r="P65" s="5"/>
      <c r="Q65" s="5"/>
    </row>
    <row r="66" spans="1:17" x14ac:dyDescent="0.25">
      <c r="A66" t="s">
        <v>49</v>
      </c>
      <c r="C66" s="89">
        <v>14000</v>
      </c>
      <c r="D66" s="90">
        <f>1066.4+206.06+1500</f>
        <v>2772.46</v>
      </c>
      <c r="E66" s="4"/>
      <c r="F66" s="98">
        <v>20000</v>
      </c>
      <c r="G66" s="143">
        <v>24655.78</v>
      </c>
      <c r="H66" s="118">
        <v>3456.11</v>
      </c>
      <c r="I66" s="5"/>
      <c r="J66" s="5"/>
      <c r="K66" s="5"/>
      <c r="L66" s="5"/>
      <c r="M66" s="5"/>
      <c r="N66" s="5"/>
      <c r="O66" s="5"/>
      <c r="P66" s="5"/>
      <c r="Q66" s="5"/>
    </row>
    <row r="67" spans="1:17" x14ac:dyDescent="0.25">
      <c r="A67" t="s">
        <v>70</v>
      </c>
      <c r="C67" s="91">
        <v>123.64</v>
      </c>
      <c r="D67" s="92">
        <v>0</v>
      </c>
      <c r="F67" s="101">
        <v>2000</v>
      </c>
      <c r="G67" s="146">
        <v>2000</v>
      </c>
      <c r="H67" s="119">
        <v>1557.34</v>
      </c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5">
      <c r="A68" t="s">
        <v>28</v>
      </c>
      <c r="C68" s="87">
        <v>1000</v>
      </c>
      <c r="D68" s="18">
        <v>0</v>
      </c>
      <c r="F68" s="49">
        <v>2000</v>
      </c>
      <c r="G68" s="142">
        <v>2000</v>
      </c>
      <c r="H68" s="112">
        <v>0</v>
      </c>
      <c r="I68" s="5"/>
      <c r="J68" s="5"/>
      <c r="K68" s="5"/>
      <c r="L68" s="5"/>
      <c r="M68" s="64"/>
      <c r="N68" s="5"/>
      <c r="O68" s="5"/>
      <c r="P68" s="5"/>
      <c r="Q68" s="5"/>
    </row>
    <row r="69" spans="1:17" x14ac:dyDescent="0.25">
      <c r="A69" t="s">
        <v>81</v>
      </c>
      <c r="C69" s="87">
        <v>1000</v>
      </c>
      <c r="D69" s="18">
        <v>591.64</v>
      </c>
      <c r="F69" s="49">
        <v>1500</v>
      </c>
      <c r="G69" s="147">
        <v>2000</v>
      </c>
      <c r="H69" s="112">
        <v>1511.33</v>
      </c>
      <c r="I69" s="5"/>
      <c r="J69" s="5"/>
      <c r="K69" s="5"/>
      <c r="L69" s="5"/>
      <c r="M69" s="5"/>
      <c r="N69" s="5"/>
      <c r="O69" s="5"/>
      <c r="P69" s="5"/>
      <c r="Q69" s="5"/>
    </row>
    <row r="70" spans="1:17" x14ac:dyDescent="0.25">
      <c r="A70" t="s">
        <v>23</v>
      </c>
      <c r="C70" s="87">
        <v>4500</v>
      </c>
      <c r="D70" s="18">
        <v>3657.05</v>
      </c>
      <c r="E70" s="4"/>
      <c r="F70" s="49">
        <v>5000</v>
      </c>
      <c r="G70" s="142">
        <v>5000</v>
      </c>
      <c r="H70" s="112">
        <v>4199.88</v>
      </c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5">
      <c r="A71" t="s">
        <v>30</v>
      </c>
      <c r="C71" s="87">
        <v>480.7</v>
      </c>
      <c r="D71" s="18">
        <v>480.7</v>
      </c>
      <c r="E71" s="4"/>
      <c r="F71" s="49">
        <v>800</v>
      </c>
      <c r="G71" s="136">
        <v>223.8</v>
      </c>
      <c r="H71" s="112">
        <v>223.8</v>
      </c>
      <c r="I71" s="5"/>
      <c r="J71" s="5"/>
      <c r="K71" s="5"/>
      <c r="L71" s="5"/>
      <c r="M71" s="5"/>
      <c r="N71" s="5"/>
      <c r="O71" s="5"/>
      <c r="P71" s="5"/>
      <c r="Q71" s="5"/>
    </row>
    <row r="72" spans="1:17" x14ac:dyDescent="0.25">
      <c r="A72" t="s">
        <v>31</v>
      </c>
      <c r="C72" s="87">
        <v>1000</v>
      </c>
      <c r="D72" s="18">
        <v>887.71</v>
      </c>
      <c r="E72" s="4"/>
      <c r="F72" s="49">
        <v>1000</v>
      </c>
      <c r="G72" s="136">
        <v>1500</v>
      </c>
      <c r="H72" s="127">
        <v>1196</v>
      </c>
      <c r="I72" s="5"/>
      <c r="J72" s="5"/>
      <c r="K72" s="5"/>
      <c r="L72" s="5"/>
      <c r="M72" s="5"/>
      <c r="N72" s="5"/>
      <c r="O72" s="5"/>
      <c r="P72" s="5"/>
      <c r="Q72" s="5"/>
    </row>
    <row r="73" spans="1:17" s="12" customFormat="1" x14ac:dyDescent="0.25">
      <c r="A73" t="s">
        <v>29</v>
      </c>
      <c r="B73"/>
      <c r="C73" s="87">
        <v>2000</v>
      </c>
      <c r="D73" s="18">
        <v>1000</v>
      </c>
      <c r="E73" s="4"/>
      <c r="F73" s="49">
        <v>2500</v>
      </c>
      <c r="G73" s="142">
        <v>2500</v>
      </c>
      <c r="H73" s="112">
        <v>1802.25</v>
      </c>
      <c r="I73" s="10"/>
      <c r="J73" s="13"/>
      <c r="K73" s="13"/>
      <c r="L73" s="13"/>
      <c r="M73" s="13"/>
      <c r="N73" s="13"/>
      <c r="O73" s="13"/>
      <c r="P73" s="13"/>
      <c r="Q73" s="13"/>
    </row>
    <row r="74" spans="1:17" s="12" customFormat="1" x14ac:dyDescent="0.25">
      <c r="A74" t="s">
        <v>39</v>
      </c>
      <c r="B74"/>
      <c r="C74" s="87">
        <v>500</v>
      </c>
      <c r="D74" s="18">
        <v>0</v>
      </c>
      <c r="E74" s="4"/>
      <c r="F74" s="49">
        <v>500</v>
      </c>
      <c r="G74" s="142">
        <v>500</v>
      </c>
      <c r="H74" s="112">
        <v>0</v>
      </c>
      <c r="I74" s="10"/>
      <c r="J74" s="13"/>
      <c r="K74" s="13"/>
      <c r="L74" s="13"/>
      <c r="M74" s="13"/>
      <c r="N74" s="13"/>
      <c r="O74" s="13"/>
      <c r="P74" s="13"/>
      <c r="Q74" s="13"/>
    </row>
    <row r="75" spans="1:17" s="12" customFormat="1" x14ac:dyDescent="0.25">
      <c r="A75" t="s">
        <v>25</v>
      </c>
      <c r="B75"/>
      <c r="C75" s="73">
        <v>500</v>
      </c>
      <c r="D75" s="18">
        <v>0</v>
      </c>
      <c r="E75" s="4"/>
      <c r="F75" s="98">
        <v>100</v>
      </c>
      <c r="G75" s="148">
        <v>100</v>
      </c>
      <c r="H75" s="112">
        <v>0</v>
      </c>
      <c r="I75" s="10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C76" s="17"/>
      <c r="D76" s="18"/>
      <c r="E76" s="67"/>
      <c r="F76" s="49"/>
      <c r="G76" s="72"/>
      <c r="H76" s="112"/>
      <c r="I76" s="33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68" t="s">
        <v>54</v>
      </c>
      <c r="C77" s="93">
        <f>SUM(C60+C42+C30+C25)</f>
        <v>224502.69</v>
      </c>
      <c r="D77" s="94">
        <f>SUM(D60+D42+D30+D25)</f>
        <v>124369.1</v>
      </c>
      <c r="E77" s="4"/>
      <c r="F77" s="102">
        <f>SUM(F60+F42+F30+F25)</f>
        <v>268318.96000000002</v>
      </c>
      <c r="G77" s="105">
        <f>SUM(G60+G42+G30+G25)</f>
        <v>270897.95999999996</v>
      </c>
      <c r="H77" s="120">
        <f>SUM(H60+H42+H30+H25)</f>
        <v>118295.76000000001</v>
      </c>
      <c r="I77" s="33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C78" s="17"/>
      <c r="D78" s="18"/>
      <c r="E78" s="42"/>
      <c r="F78" s="49"/>
      <c r="G78" s="72"/>
      <c r="H78" s="117"/>
      <c r="I78" s="33"/>
      <c r="J78" s="5"/>
      <c r="K78" s="5"/>
      <c r="L78" s="5"/>
      <c r="M78" s="5"/>
      <c r="N78" s="5"/>
      <c r="O78" s="5"/>
      <c r="P78" s="5"/>
      <c r="Q78" s="5"/>
    </row>
    <row r="79" spans="1:17" ht="32.25" x14ac:dyDescent="0.25">
      <c r="A79" s="38" t="s">
        <v>46</v>
      </c>
      <c r="B79" s="66"/>
      <c r="C79" s="40">
        <f>C21-C77</f>
        <v>63037.359999999986</v>
      </c>
      <c r="D79" s="41">
        <f>SUM(D80:D83)</f>
        <v>160829.92999999996</v>
      </c>
      <c r="E79" s="4"/>
      <c r="F79" s="51">
        <f>F21-F77</f>
        <v>81581.159999999974</v>
      </c>
      <c r="G79" s="77">
        <f>G21-G77</f>
        <v>81581.160000000033</v>
      </c>
      <c r="H79" s="121">
        <f>SUM(H80:H83)</f>
        <v>0</v>
      </c>
      <c r="I79" s="33"/>
      <c r="J79" s="5"/>
      <c r="K79" s="5"/>
      <c r="L79" s="5"/>
      <c r="M79" s="5"/>
      <c r="N79" s="5"/>
      <c r="O79" s="5"/>
      <c r="P79" s="5"/>
      <c r="Q79" s="5"/>
    </row>
    <row r="80" spans="1:17" x14ac:dyDescent="0.25">
      <c r="A80" s="14" t="s">
        <v>52</v>
      </c>
      <c r="C80" s="17"/>
      <c r="D80" s="18">
        <v>132880.29999999999</v>
      </c>
      <c r="F80" s="49"/>
      <c r="G80" s="72">
        <v>0</v>
      </c>
      <c r="H80" s="112">
        <v>0</v>
      </c>
      <c r="I80" s="33"/>
      <c r="J80" s="5"/>
      <c r="K80" s="5"/>
      <c r="L80" s="5"/>
      <c r="M80" s="5"/>
      <c r="N80" s="5"/>
      <c r="O80" s="5"/>
      <c r="P80" s="5"/>
      <c r="Q80" s="5"/>
    </row>
    <row r="81" spans="1:17" x14ac:dyDescent="0.25">
      <c r="A81" s="14" t="s">
        <v>71</v>
      </c>
      <c r="B81" s="39"/>
      <c r="C81" s="55"/>
      <c r="D81" s="18">
        <v>2624.9</v>
      </c>
      <c r="E81" s="4"/>
      <c r="F81" s="56"/>
      <c r="G81" s="72">
        <v>0</v>
      </c>
      <c r="H81" s="112">
        <v>0</v>
      </c>
      <c r="I81" s="33"/>
      <c r="J81" s="5"/>
      <c r="K81" s="5"/>
      <c r="L81" s="5"/>
      <c r="M81" s="5"/>
      <c r="N81" s="5"/>
      <c r="O81" s="5"/>
      <c r="P81" s="5"/>
      <c r="Q81" s="5"/>
    </row>
    <row r="82" spans="1:17" s="35" customFormat="1" ht="17.25" x14ac:dyDescent="0.3">
      <c r="A82" s="14" t="s">
        <v>35</v>
      </c>
      <c r="B82"/>
      <c r="C82" s="17"/>
      <c r="D82" s="18">
        <v>25012.959999999999</v>
      </c>
      <c r="E82" s="4"/>
      <c r="F82" s="49"/>
      <c r="G82" s="72">
        <v>0</v>
      </c>
      <c r="H82" s="112">
        <v>0</v>
      </c>
      <c r="I82" s="37"/>
      <c r="J82" s="37"/>
      <c r="K82" s="37"/>
      <c r="L82" s="37"/>
      <c r="M82" s="37"/>
      <c r="N82" s="37"/>
      <c r="O82" s="37"/>
      <c r="P82" s="37"/>
      <c r="Q82" s="37"/>
    </row>
    <row r="83" spans="1:17" x14ac:dyDescent="0.25">
      <c r="A83" s="14" t="s">
        <v>36</v>
      </c>
      <c r="C83" s="17"/>
      <c r="D83" s="18">
        <v>311.77</v>
      </c>
      <c r="E83" s="4"/>
      <c r="F83" s="49"/>
      <c r="G83" s="72">
        <v>0</v>
      </c>
      <c r="H83" s="112">
        <v>0</v>
      </c>
      <c r="I83" s="5"/>
      <c r="J83" s="5"/>
      <c r="K83" s="5"/>
      <c r="L83" s="5"/>
      <c r="M83" s="5"/>
      <c r="N83" s="5"/>
      <c r="O83" s="5"/>
      <c r="P83" s="5"/>
      <c r="Q83" s="5"/>
    </row>
    <row r="84" spans="1:17" ht="17.25" x14ac:dyDescent="0.3">
      <c r="A84" s="14"/>
      <c r="C84" s="17"/>
      <c r="D84" s="18"/>
      <c r="E84" s="43"/>
      <c r="F84" s="49"/>
      <c r="G84" s="72"/>
      <c r="H84" s="112"/>
      <c r="I84" s="5"/>
      <c r="J84" s="5"/>
      <c r="K84" s="5"/>
      <c r="L84" s="5"/>
      <c r="M84" s="5"/>
      <c r="N84" s="5"/>
      <c r="O84" s="5"/>
      <c r="P84" s="5"/>
      <c r="Q84" s="5"/>
    </row>
    <row r="85" spans="1:17" ht="17.25" x14ac:dyDescent="0.3">
      <c r="A85" s="34" t="s">
        <v>33</v>
      </c>
      <c r="C85" s="36">
        <f>SUM(C79+C60+C42+C30+C25)</f>
        <v>287540.05</v>
      </c>
      <c r="D85" s="45">
        <f>SUM(D79+D60+D42+D30+D25)</f>
        <v>285199.02999999997</v>
      </c>
      <c r="E85" s="44"/>
      <c r="F85" s="43">
        <f>SUM(F79+F60+F42+F30+F25)</f>
        <v>349900.12</v>
      </c>
      <c r="G85" s="78">
        <f>SUM(G79+G60+G42+G30+G25)</f>
        <v>352479.12</v>
      </c>
      <c r="H85" s="122" t="e">
        <f>SUM(H79+H60+H42+#REF!+H25)</f>
        <v>#REF!</v>
      </c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14" t="s">
        <v>72</v>
      </c>
      <c r="C86" s="5">
        <f>SUM(C21-C85)</f>
        <v>0</v>
      </c>
      <c r="D86" s="5">
        <f>SUM(D21-D85)</f>
        <v>251.9100000000326</v>
      </c>
      <c r="E86" s="4"/>
      <c r="F86" s="5">
        <f>SUM(F21-F85)</f>
        <v>0</v>
      </c>
      <c r="G86" s="79">
        <v>0</v>
      </c>
      <c r="H86" s="5" t="e">
        <f>SUM(H21-H85)</f>
        <v>#REF!</v>
      </c>
      <c r="I86" s="5"/>
      <c r="J86" s="5"/>
      <c r="K86" s="5"/>
      <c r="L86" s="5"/>
      <c r="M86" s="5"/>
      <c r="N86" s="5"/>
      <c r="O86" s="5"/>
      <c r="P86" s="5"/>
      <c r="Q86" s="5"/>
    </row>
    <row r="87" spans="1:17" ht="17.25" x14ac:dyDescent="0.3">
      <c r="B87" s="35"/>
      <c r="C87" s="5"/>
      <c r="D87" s="5"/>
      <c r="E87" s="4"/>
      <c r="F87" s="5"/>
      <c r="G87" s="80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5">
      <c r="C88" s="5"/>
      <c r="D88" s="5"/>
      <c r="E88" s="4"/>
      <c r="F88" s="5"/>
      <c r="G88" s="81">
        <f>(G11-G77)</f>
        <v>-81873.669999999955</v>
      </c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5">
      <c r="C89" s="5"/>
      <c r="D89" s="5"/>
      <c r="E89" s="4"/>
      <c r="F89" s="5"/>
      <c r="G89" s="80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5">
      <c r="C90" s="5"/>
      <c r="D90" s="5"/>
      <c r="E90" s="4"/>
      <c r="F90" s="5"/>
      <c r="G90" s="80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x14ac:dyDescent="0.25">
      <c r="C91" s="1"/>
      <c r="E91" s="4"/>
      <c r="G91" s="80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x14ac:dyDescent="0.25">
      <c r="C92" s="1"/>
      <c r="G92" s="80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25">
      <c r="C93" s="1"/>
      <c r="I93" s="5"/>
      <c r="J93" s="5"/>
      <c r="K93" s="5"/>
      <c r="L93" s="5"/>
      <c r="M93" s="5"/>
      <c r="N93" s="5"/>
      <c r="O93" s="5"/>
      <c r="P93" s="5"/>
      <c r="Q93" s="5"/>
    </row>
    <row r="94" spans="1:17" x14ac:dyDescent="0.25">
      <c r="C94" s="1"/>
      <c r="I94" s="5"/>
      <c r="J94" s="5"/>
      <c r="K94" s="5"/>
      <c r="L94" s="5"/>
      <c r="M94" s="5"/>
      <c r="N94" s="5"/>
      <c r="O94" s="5"/>
      <c r="P94" s="5"/>
      <c r="Q94" s="5"/>
    </row>
    <row r="95" spans="1:17" x14ac:dyDescent="0.25">
      <c r="I95" s="5"/>
      <c r="J95" s="5"/>
      <c r="K95" s="5"/>
      <c r="L95" s="5"/>
      <c r="M95" s="5"/>
      <c r="N95" s="5"/>
      <c r="O95" s="5"/>
      <c r="P95" s="5"/>
      <c r="Q95" s="5"/>
    </row>
  </sheetData>
  <mergeCells count="2">
    <mergeCell ref="C3:D3"/>
    <mergeCell ref="F3:H3"/>
  </mergeCells>
  <phoneticPr fontId="19" type="noConversion"/>
  <printOptions gridLines="1"/>
  <pageMargins left="0.70866141732283472" right="0.70866141732283472" top="0.78740157480314965" bottom="0.78740157480314965" header="0.31496062992125984" footer="0.31496062992125984"/>
  <pageSetup paperSize="8" scale="6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9" sqref="B19"/>
    </sheetView>
  </sheetViews>
  <sheetFormatPr baseColWidth="10" defaultRowHeight="15" x14ac:dyDescent="0.25"/>
  <cols>
    <col min="1" max="1" width="37.5703125" customWidth="1"/>
    <col min="2" max="2" width="11.28515625" bestFit="1" customWidth="1"/>
  </cols>
  <sheetData>
    <row r="1" spans="1:2" ht="18.75" x14ac:dyDescent="0.3">
      <c r="A1" s="71" t="s">
        <v>55</v>
      </c>
    </row>
    <row r="3" spans="1:2" x14ac:dyDescent="0.25">
      <c r="A3" t="s">
        <v>56</v>
      </c>
      <c r="B3" s="52">
        <v>105422.49</v>
      </c>
    </row>
    <row r="4" spans="1:2" x14ac:dyDescent="0.25">
      <c r="A4" t="s">
        <v>68</v>
      </c>
    </row>
    <row r="6" spans="1:2" x14ac:dyDescent="0.25">
      <c r="A6" t="s">
        <v>57</v>
      </c>
      <c r="B6" s="52">
        <v>169.45</v>
      </c>
    </row>
    <row r="7" spans="1:2" x14ac:dyDescent="0.25">
      <c r="A7" t="s">
        <v>58</v>
      </c>
      <c r="B7" s="52">
        <v>653.33000000000004</v>
      </c>
    </row>
    <row r="8" spans="1:2" x14ac:dyDescent="0.25">
      <c r="A8" t="s">
        <v>59</v>
      </c>
      <c r="B8" s="52">
        <v>1956.95</v>
      </c>
    </row>
    <row r="9" spans="1:2" x14ac:dyDescent="0.25">
      <c r="A9" t="s">
        <v>60</v>
      </c>
      <c r="B9" s="52">
        <v>1104.77</v>
      </c>
    </row>
    <row r="10" spans="1:2" x14ac:dyDescent="0.25">
      <c r="A10" t="s">
        <v>61</v>
      </c>
      <c r="B10" s="52">
        <v>1947.28</v>
      </c>
    </row>
    <row r="11" spans="1:2" x14ac:dyDescent="0.25">
      <c r="A11" t="s">
        <v>62</v>
      </c>
      <c r="B11" s="52">
        <v>817.28</v>
      </c>
    </row>
    <row r="12" spans="1:2" x14ac:dyDescent="0.25">
      <c r="A12" t="s">
        <v>10</v>
      </c>
      <c r="B12" s="52">
        <v>1766.42</v>
      </c>
    </row>
    <row r="13" spans="1:2" x14ac:dyDescent="0.25">
      <c r="A13" t="s">
        <v>65</v>
      </c>
      <c r="B13" s="52">
        <v>2000</v>
      </c>
    </row>
    <row r="14" spans="1:2" x14ac:dyDescent="0.25">
      <c r="A14" t="s">
        <v>66</v>
      </c>
      <c r="B14" s="52">
        <v>1500</v>
      </c>
    </row>
    <row r="15" spans="1:2" x14ac:dyDescent="0.25">
      <c r="A15" t="s">
        <v>63</v>
      </c>
      <c r="B15" s="52">
        <v>2492.96</v>
      </c>
    </row>
    <row r="16" spans="1:2" x14ac:dyDescent="0.25">
      <c r="A16" t="s">
        <v>64</v>
      </c>
      <c r="B16" s="52">
        <v>2624.9</v>
      </c>
    </row>
    <row r="17" spans="1:2" x14ac:dyDescent="0.25">
      <c r="A17" t="s">
        <v>67</v>
      </c>
      <c r="B17" s="52">
        <v>175.95</v>
      </c>
    </row>
    <row r="19" spans="1:2" x14ac:dyDescent="0.25">
      <c r="A19" t="s">
        <v>69</v>
      </c>
      <c r="B19" s="52">
        <f>B3-SUM(B6:B17)</f>
        <v>88213.200000000012</v>
      </c>
    </row>
  </sheetData>
  <phoneticPr fontId="1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NHHP2015</vt:lpstr>
      <vt:lpstr>Bestand Bank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Carmen</dc:creator>
  <cp:lastModifiedBy>Langer, Felix</cp:lastModifiedBy>
  <cp:lastPrinted>2015-11-03T17:37:31Z</cp:lastPrinted>
  <dcterms:created xsi:type="dcterms:W3CDTF">2014-07-17T12:19:25Z</dcterms:created>
  <dcterms:modified xsi:type="dcterms:W3CDTF">2015-11-12T17:05:13Z</dcterms:modified>
</cp:coreProperties>
</file>